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S:\Budget Setting\2023-24\Sales Fees and Charges\"/>
    </mc:Choice>
  </mc:AlternateContent>
  <xr:revisionPtr revIDLastSave="0" documentId="13_ncr:1_{A5C2FE29-93E1-430F-A853-15F81C59611B}" xr6:coauthVersionLast="47" xr6:coauthVersionMax="47" xr10:uidLastSave="{00000000-0000-0000-0000-000000000000}"/>
  <bookViews>
    <workbookView xWindow="-24120" yWindow="15" windowWidth="24240" windowHeight="13140" tabRatio="822" xr2:uid="{00000000-000D-0000-FFFF-FFFF00000000}"/>
  </bookViews>
  <sheets>
    <sheet name="Front page" sheetId="20" r:id="rId1"/>
    <sheet name="Planning Admin" sheetId="1" r:id="rId2"/>
    <sheet name="Planning app 1" sheetId="46" r:id="rId3"/>
    <sheet name="Planning app 2 " sheetId="6" r:id="rId4"/>
    <sheet name="Planning Pre-app" sheetId="31" r:id="rId5"/>
    <sheet name="Blng Regs" sheetId="21" r:id="rId6"/>
    <sheet name="Land Charges" sheetId="28" r:id="rId7"/>
    <sheet name="Legal" sheetId="47" r:id="rId8"/>
    <sheet name="Property" sheetId="50" r:id="rId9"/>
    <sheet name="Community Ctr" sheetId="49" r:id="rId10"/>
    <sheet name="Resources" sheetId="52" r:id="rId11"/>
    <sheet name="Arts Ctr" sheetId="48" r:id="rId12"/>
    <sheet name="St naming" sheetId="30" r:id="rId13"/>
    <sheet name="Sundry licenses" sheetId="7" r:id="rId14"/>
    <sheet name="Premises licences" sheetId="13" r:id="rId15"/>
    <sheet name="Gaming licences" sheetId="45" r:id="rId16"/>
    <sheet name="Taxi licences" sheetId="54" r:id="rId17"/>
    <sheet name="Health and Animals" sheetId="34" r:id="rId18"/>
    <sheet name="Mobile park homes" sheetId="26" r:id="rId19"/>
    <sheet name="Private water" sheetId="10" r:id="rId20"/>
    <sheet name="Waste" sheetId="25" r:id="rId21"/>
    <sheet name="Cemeteries" sheetId="53" state="hidden" r:id="rId22"/>
    <sheet name="Housing Needs" sheetId="24" r:id="rId23"/>
    <sheet name="Large event licences" sheetId="14" r:id="rId24"/>
    <sheet name="Env info" sheetId="33" state="hidden" r:id="rId25"/>
    <sheet name="Car Park Fees" sheetId="39" r:id="rId26"/>
  </sheets>
  <definedNames>
    <definedName name="_xlnm.Print_Area" localSheetId="5">'Blng Regs'!$A$1:$G$84</definedName>
    <definedName name="_xlnm.Print_Area" localSheetId="24">'Env info'!$A$2:$K$20</definedName>
    <definedName name="_xlnm.Print_Area" localSheetId="0">'Front page'!$A$1:$C$22</definedName>
    <definedName name="_xlnm.Print_Area" localSheetId="15">'Gaming licences'!$B$2:$K$20</definedName>
    <definedName name="_xlnm.Print_Area" localSheetId="17">'Health and Animals'!$A$2:$K$73</definedName>
    <definedName name="_xlnm.Print_Area" localSheetId="22">'Housing Needs'!$A$2:$N$12</definedName>
    <definedName name="_xlnm.Print_Area" localSheetId="6">'Land Charges'!$A$2:$L$17</definedName>
    <definedName name="_xlnm.Print_Area" localSheetId="23">'Large event licences'!$A$2:$K$21</definedName>
    <definedName name="_xlnm.Print_Area" localSheetId="18">'Mobile park homes'!$A$2:$N$93</definedName>
    <definedName name="_xlnm.Print_Area" localSheetId="1">'Planning Admin'!$A$2:$P$36</definedName>
    <definedName name="_xlnm.Print_Area" localSheetId="3">'Planning app 2 '!$A$2:$M$39</definedName>
    <definedName name="_xlnm.Print_Area" localSheetId="4">'Planning Pre-app'!$A$2:$E$26</definedName>
    <definedName name="_xlnm.Print_Area" localSheetId="14">'Premises licences'!$A$2:$L$45</definedName>
    <definedName name="_xlnm.Print_Area" localSheetId="19">'Private water'!$A$2:$K$19</definedName>
    <definedName name="_xlnm.Print_Area" localSheetId="12">'St naming'!$A$2:$K$42</definedName>
    <definedName name="_xlnm.Print_Area" localSheetId="13">'Sundry licenses'!$A$2:$L$20</definedName>
    <definedName name="_xlnm.Print_Area" localSheetId="16">'Taxi licences'!$A$2:$K$51</definedName>
    <definedName name="_xlnm.Print_Area" localSheetId="20">Waste!$A$2:$M$28</definedName>
    <definedName name="_xlnm.Print_Titles" localSheetId="1">'Planning Admin'!$3:$6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2" i="49" l="1"/>
  <c r="J13" i="49"/>
  <c r="J58" i="50"/>
  <c r="J46" i="50"/>
  <c r="J45" i="50"/>
  <c r="J44" i="50"/>
  <c r="J43" i="50"/>
  <c r="J52" i="50"/>
  <c r="J7" i="50"/>
  <c r="H7" i="50"/>
  <c r="K20" i="24"/>
  <c r="J14" i="24"/>
  <c r="J15" i="24" s="1"/>
  <c r="J16" i="24" s="1"/>
  <c r="J17" i="24" s="1"/>
  <c r="J18" i="24" s="1"/>
  <c r="I14" i="24"/>
  <c r="I15" i="24" s="1"/>
  <c r="I16" i="24" s="1"/>
  <c r="I17" i="24" s="1"/>
  <c r="I18" i="24" s="1"/>
  <c r="G15" i="24"/>
  <c r="G16" i="24"/>
  <c r="G17" i="24"/>
  <c r="G18" i="24"/>
  <c r="F18" i="24"/>
  <c r="E18" i="24"/>
  <c r="F17" i="24"/>
  <c r="E17" i="24"/>
  <c r="F16" i="24"/>
  <c r="E16" i="24"/>
  <c r="F15" i="24"/>
  <c r="E15" i="24"/>
  <c r="F14" i="24"/>
  <c r="E14" i="24"/>
  <c r="G14" i="24"/>
  <c r="I17" i="26"/>
  <c r="I14" i="26"/>
  <c r="I13" i="26"/>
  <c r="J48" i="54"/>
  <c r="J49" i="54"/>
  <c r="F44" i="54"/>
  <c r="F45" i="54"/>
  <c r="F46" i="54"/>
  <c r="F47" i="54"/>
  <c r="F48" i="54"/>
  <c r="F49" i="54"/>
  <c r="F43" i="54"/>
  <c r="F30" i="54"/>
  <c r="J30" i="54" s="1"/>
  <c r="F31" i="54"/>
  <c r="F32" i="54"/>
  <c r="J32" i="54" s="1"/>
  <c r="F33" i="54"/>
  <c r="F34" i="54"/>
  <c r="F35" i="54"/>
  <c r="F36" i="54"/>
  <c r="F37" i="54"/>
  <c r="F38" i="54"/>
  <c r="F39" i="54"/>
  <c r="F40" i="54"/>
  <c r="F29" i="54"/>
  <c r="F20" i="54"/>
  <c r="J20" i="54" s="1"/>
  <c r="F21" i="54"/>
  <c r="F22" i="54"/>
  <c r="J22" i="54" s="1"/>
  <c r="F23" i="54"/>
  <c r="F24" i="54"/>
  <c r="J24" i="54" s="1"/>
  <c r="F19" i="54"/>
  <c r="G18" i="28"/>
  <c r="G19" i="28"/>
  <c r="G20" i="28"/>
  <c r="G21" i="28"/>
  <c r="G22" i="28"/>
  <c r="G23" i="28"/>
  <c r="G17" i="28"/>
  <c r="M7" i="26"/>
  <c r="J31" i="54"/>
  <c r="J21" i="54"/>
  <c r="J23" i="54"/>
  <c r="J25" i="54"/>
  <c r="J26" i="54"/>
  <c r="H34" i="6"/>
  <c r="H29" i="6"/>
  <c r="H26" i="6"/>
  <c r="H23" i="6"/>
  <c r="H15" i="6"/>
  <c r="H14" i="6"/>
  <c r="H12" i="6"/>
  <c r="H11" i="6"/>
  <c r="H9" i="6"/>
  <c r="H8" i="6"/>
  <c r="K33" i="1"/>
  <c r="K31" i="1"/>
  <c r="K30" i="1"/>
  <c r="K29" i="1"/>
  <c r="K26" i="1"/>
  <c r="K25" i="1"/>
  <c r="K24" i="1"/>
  <c r="K20" i="1"/>
  <c r="K18" i="1"/>
  <c r="K17" i="1"/>
  <c r="F11" i="52" l="1"/>
  <c r="J11" i="52" s="1"/>
  <c r="F10" i="52"/>
  <c r="J10" i="52" s="1"/>
  <c r="F9" i="52"/>
  <c r="J9" i="52" s="1"/>
  <c r="F8" i="52"/>
  <c r="J8" i="52" s="1"/>
  <c r="J18" i="30" l="1"/>
  <c r="J17" i="30"/>
  <c r="J16" i="30"/>
  <c r="J15" i="30"/>
  <c r="J14" i="30"/>
  <c r="J13" i="30"/>
  <c r="J12" i="30"/>
  <c r="J11" i="30"/>
  <c r="J7" i="30"/>
  <c r="O35" i="1"/>
  <c r="O33" i="1"/>
  <c r="M31" i="1"/>
  <c r="O31" i="1" s="1"/>
  <c r="M30" i="1"/>
  <c r="O30" i="1" s="1"/>
  <c r="M29" i="1"/>
  <c r="O29" i="1" s="1"/>
  <c r="M26" i="1"/>
  <c r="O26" i="1" s="1"/>
  <c r="M25" i="1"/>
  <c r="O25" i="1" s="1"/>
  <c r="M24" i="1"/>
  <c r="O24" i="1" s="1"/>
  <c r="M20" i="1"/>
  <c r="O20" i="1" s="1"/>
  <c r="M18" i="1"/>
  <c r="O18" i="1" s="1"/>
  <c r="M17" i="1"/>
  <c r="O17" i="1" s="1"/>
  <c r="M10" i="1"/>
  <c r="O10" i="1" s="1"/>
  <c r="M9" i="1"/>
  <c r="O9" i="1" s="1"/>
  <c r="J34" i="6"/>
  <c r="L34" i="6" s="1"/>
  <c r="J29" i="6"/>
  <c r="L29" i="6" s="1"/>
  <c r="J26" i="6"/>
  <c r="L26" i="6" s="1"/>
  <c r="J23" i="6"/>
  <c r="L23" i="6" s="1"/>
  <c r="J20" i="6"/>
  <c r="L20" i="6" s="1"/>
  <c r="J15" i="6"/>
  <c r="L15" i="6" s="1"/>
  <c r="L14" i="6"/>
  <c r="J12" i="6"/>
  <c r="L12" i="6" s="1"/>
  <c r="L11" i="6"/>
  <c r="J9" i="6"/>
  <c r="L9" i="6" s="1"/>
  <c r="L8" i="6"/>
  <c r="I77" i="21" l="1"/>
  <c r="I76" i="21"/>
  <c r="I75" i="21"/>
  <c r="I74" i="21"/>
  <c r="I49" i="21"/>
  <c r="I48" i="21"/>
  <c r="I47" i="21"/>
  <c r="I46" i="21"/>
  <c r="I45" i="21"/>
  <c r="I44" i="21"/>
  <c r="I43" i="21"/>
  <c r="I36" i="21"/>
  <c r="I35" i="21"/>
  <c r="I34" i="21"/>
  <c r="I33" i="21"/>
  <c r="I32" i="21"/>
  <c r="I31" i="21"/>
  <c r="I30" i="21"/>
  <c r="I29" i="21"/>
  <c r="I28" i="21"/>
  <c r="I8" i="21"/>
  <c r="I27" i="21"/>
  <c r="I26" i="21"/>
  <c r="I25" i="21"/>
  <c r="J20" i="50"/>
  <c r="J19" i="50"/>
  <c r="J18" i="50"/>
  <c r="J17" i="50"/>
  <c r="J16" i="50"/>
  <c r="J15" i="50"/>
  <c r="J14" i="50"/>
  <c r="J13" i="50"/>
  <c r="J22" i="50"/>
  <c r="J21" i="50"/>
  <c r="J11" i="50"/>
  <c r="I33" i="28"/>
  <c r="I26" i="28"/>
  <c r="K30" i="28"/>
  <c r="K29" i="28"/>
  <c r="K28" i="28"/>
  <c r="G32" i="28"/>
  <c r="I32" i="28" s="1"/>
  <c r="G33" i="28"/>
  <c r="G34" i="28"/>
  <c r="I34" i="28" s="1"/>
  <c r="G35" i="28"/>
  <c r="I35" i="28" s="1"/>
  <c r="G36" i="28"/>
  <c r="I36" i="28" s="1"/>
  <c r="G37" i="28"/>
  <c r="I37" i="28" s="1"/>
  <c r="G38" i="28"/>
  <c r="I38" i="28" s="1"/>
  <c r="G39" i="28"/>
  <c r="I39" i="28" s="1"/>
  <c r="G31" i="28"/>
  <c r="I31" i="28" s="1"/>
  <c r="G27" i="28"/>
  <c r="I27" i="28" s="1"/>
  <c r="G26" i="28"/>
  <c r="G11" i="28"/>
  <c r="G14" i="28"/>
  <c r="G12" i="28"/>
  <c r="G9" i="28"/>
  <c r="G8" i="28"/>
  <c r="G7" i="28"/>
  <c r="J14" i="47"/>
  <c r="J15" i="47"/>
  <c r="J16" i="47"/>
  <c r="J17" i="47"/>
  <c r="J18" i="47"/>
  <c r="J19" i="47"/>
  <c r="J20" i="47"/>
  <c r="J13" i="47"/>
  <c r="J36" i="47"/>
  <c r="J34" i="47"/>
  <c r="J32" i="47"/>
  <c r="J31" i="47"/>
  <c r="J30" i="47"/>
  <c r="J29" i="47"/>
  <c r="J27" i="47"/>
  <c r="J25" i="47"/>
  <c r="J12" i="47"/>
  <c r="J11" i="47"/>
  <c r="J10" i="47"/>
  <c r="J9" i="47"/>
  <c r="J8" i="47"/>
  <c r="J7" i="47"/>
  <c r="L46" i="25"/>
  <c r="L47" i="25"/>
  <c r="L70" i="25"/>
  <c r="L72" i="25"/>
  <c r="L74" i="25"/>
  <c r="L76" i="25"/>
  <c r="L77" i="25"/>
  <c r="L79" i="25"/>
  <c r="L80" i="25"/>
  <c r="L82" i="25"/>
  <c r="L84" i="25"/>
  <c r="I14" i="34" l="1"/>
  <c r="K14" i="34" s="1"/>
  <c r="J40" i="54"/>
  <c r="J34" i="54"/>
  <c r="J33" i="54"/>
  <c r="J19" i="54"/>
  <c r="J15" i="54"/>
  <c r="J47" i="54"/>
  <c r="J46" i="54"/>
  <c r="J45" i="54"/>
  <c r="J44" i="54"/>
  <c r="J43" i="54"/>
  <c r="J39" i="54"/>
  <c r="J38" i="54"/>
  <c r="J37" i="54"/>
  <c r="J36" i="54"/>
  <c r="J35" i="54"/>
  <c r="J29" i="54"/>
  <c r="J14" i="54"/>
  <c r="J13" i="54"/>
  <c r="F12" i="54"/>
  <c r="J12" i="54" s="1"/>
  <c r="J11" i="54"/>
  <c r="J10" i="54"/>
  <c r="J9" i="54"/>
  <c r="F90" i="45"/>
  <c r="J90" i="45" s="1"/>
  <c r="J89" i="45"/>
  <c r="F89" i="45"/>
  <c r="F87" i="45"/>
  <c r="J87" i="45" s="1"/>
  <c r="F86" i="45"/>
  <c r="J86" i="45" s="1"/>
  <c r="J85" i="45"/>
  <c r="F85" i="45"/>
  <c r="J84" i="45"/>
  <c r="F84" i="45"/>
  <c r="F82" i="45"/>
  <c r="J82" i="45" s="1"/>
  <c r="F81" i="45"/>
  <c r="J81" i="45" s="1"/>
  <c r="J80" i="45"/>
  <c r="F80" i="45"/>
  <c r="J79" i="45"/>
  <c r="F79" i="45"/>
  <c r="F78" i="45"/>
  <c r="J78" i="45" s="1"/>
  <c r="F77" i="45"/>
  <c r="J77" i="45" s="1"/>
  <c r="J75" i="45"/>
  <c r="F75" i="45"/>
  <c r="J74" i="45"/>
  <c r="F74" i="45"/>
  <c r="F73" i="45"/>
  <c r="J73" i="45" s="1"/>
  <c r="F72" i="45"/>
  <c r="J72" i="45" s="1"/>
  <c r="J71" i="45"/>
  <c r="F71" i="45"/>
  <c r="J70" i="45"/>
  <c r="F70" i="45"/>
  <c r="F68" i="45"/>
  <c r="J68" i="45" s="1"/>
  <c r="F67" i="45"/>
  <c r="J67" i="45" s="1"/>
  <c r="J66" i="45"/>
  <c r="F66" i="45"/>
  <c r="J65" i="45"/>
  <c r="F65" i="45"/>
  <c r="F63" i="45"/>
  <c r="J63" i="45" s="1"/>
  <c r="F62" i="45"/>
  <c r="J62" i="45" s="1"/>
  <c r="F61" i="45"/>
  <c r="J61" i="45" s="1"/>
  <c r="J60" i="45"/>
  <c r="F60" i="45"/>
  <c r="F59" i="45"/>
  <c r="J59" i="45" s="1"/>
  <c r="F58" i="45"/>
  <c r="J58" i="45" s="1"/>
  <c r="F57" i="45"/>
  <c r="J57" i="45" s="1"/>
  <c r="J55" i="45"/>
  <c r="F55" i="45"/>
  <c r="F54" i="45"/>
  <c r="J54" i="45" s="1"/>
  <c r="F53" i="45"/>
  <c r="J53" i="45" s="1"/>
  <c r="F52" i="45"/>
  <c r="J52" i="45" s="1"/>
  <c r="J51" i="45"/>
  <c r="F51" i="45"/>
  <c r="F50" i="45"/>
  <c r="J50" i="45" s="1"/>
  <c r="F49" i="45"/>
  <c r="J49" i="45" s="1"/>
  <c r="F48" i="45"/>
  <c r="J48" i="45" s="1"/>
  <c r="J47" i="45"/>
  <c r="F47" i="45"/>
  <c r="F45" i="45"/>
  <c r="J45" i="45" s="1"/>
  <c r="F44" i="45"/>
  <c r="J44" i="45" s="1"/>
  <c r="F43" i="45"/>
  <c r="J43" i="45" s="1"/>
  <c r="J42" i="45"/>
  <c r="F42" i="45"/>
  <c r="F41" i="45"/>
  <c r="J41" i="45" s="1"/>
  <c r="F40" i="45"/>
  <c r="J40" i="45" s="1"/>
  <c r="F39" i="45"/>
  <c r="J39" i="45" s="1"/>
  <c r="J38" i="45"/>
  <c r="F38" i="45"/>
  <c r="F37" i="45"/>
  <c r="J37" i="45" s="1"/>
  <c r="F35" i="45"/>
  <c r="J35" i="45" s="1"/>
  <c r="F34" i="45"/>
  <c r="J34" i="45" s="1"/>
  <c r="J33" i="45"/>
  <c r="F33" i="45"/>
  <c r="F32" i="45"/>
  <c r="J32" i="45" s="1"/>
  <c r="F31" i="45"/>
  <c r="J31" i="45" s="1"/>
  <c r="F30" i="45"/>
  <c r="J30" i="45" s="1"/>
  <c r="J29" i="45"/>
  <c r="F29" i="45"/>
  <c r="F28" i="45"/>
  <c r="J28" i="45" s="1"/>
  <c r="F27" i="45"/>
  <c r="J27" i="45" s="1"/>
  <c r="F25" i="45"/>
  <c r="J25" i="45" s="1"/>
  <c r="J24" i="45"/>
  <c r="F24" i="45"/>
  <c r="F23" i="45"/>
  <c r="J23" i="45" s="1"/>
  <c r="F22" i="45"/>
  <c r="J22" i="45" s="1"/>
  <c r="F21" i="45"/>
  <c r="J21" i="45" s="1"/>
  <c r="J20" i="45"/>
  <c r="F20" i="45"/>
  <c r="F19" i="45"/>
  <c r="J19" i="45" s="1"/>
  <c r="F18" i="45"/>
  <c r="J18" i="45" s="1"/>
  <c r="F17" i="45"/>
  <c r="J17" i="45" s="1"/>
  <c r="J15" i="45"/>
  <c r="F15" i="45"/>
  <c r="F14" i="45"/>
  <c r="J14" i="45" s="1"/>
  <c r="F13" i="45"/>
  <c r="J13" i="45" s="1"/>
  <c r="F12" i="45"/>
  <c r="J12" i="45" s="1"/>
  <c r="J11" i="45"/>
  <c r="F11" i="45"/>
  <c r="F10" i="45"/>
  <c r="J10" i="45" s="1"/>
  <c r="F9" i="45"/>
  <c r="J9" i="45" s="1"/>
  <c r="F8" i="45"/>
  <c r="J8" i="45" s="1"/>
  <c r="J7" i="45"/>
  <c r="F7" i="45"/>
  <c r="K39" i="28" l="1"/>
  <c r="K38" i="28"/>
  <c r="K37" i="28"/>
  <c r="K36" i="28"/>
  <c r="K35" i="28"/>
  <c r="K34" i="28"/>
  <c r="K33" i="28"/>
  <c r="K32" i="28"/>
  <c r="K31" i="28"/>
  <c r="K27" i="28"/>
  <c r="K26" i="28"/>
  <c r="I23" i="28"/>
  <c r="K23" i="28" s="1"/>
  <c r="K22" i="28"/>
  <c r="I20" i="28"/>
  <c r="K20" i="28" s="1"/>
  <c r="I19" i="28"/>
  <c r="K19" i="28" s="1"/>
  <c r="K18" i="28"/>
  <c r="I17" i="28"/>
  <c r="K17" i="28" s="1"/>
  <c r="I14" i="28"/>
  <c r="K14" i="28" s="1"/>
  <c r="K13" i="28"/>
  <c r="I12" i="28"/>
  <c r="K12" i="28" s="1"/>
  <c r="K8" i="28"/>
  <c r="I7" i="28"/>
  <c r="K7" i="28" s="1"/>
  <c r="I9" i="28" l="1"/>
  <c r="K9" i="28" s="1"/>
  <c r="I10" i="28"/>
  <c r="K10" i="28" s="1"/>
  <c r="I11" i="28"/>
  <c r="K11" i="28" s="1"/>
  <c r="I21" i="28"/>
  <c r="K21" i="28" s="1"/>
  <c r="J18" i="14" l="1"/>
  <c r="J17" i="14"/>
  <c r="J16" i="14"/>
  <c r="J15" i="14"/>
  <c r="J14" i="14"/>
  <c r="J13" i="14"/>
  <c r="J12" i="14"/>
  <c r="J11" i="14"/>
  <c r="J10" i="14"/>
  <c r="J9" i="14"/>
  <c r="J8" i="14"/>
  <c r="O26" i="24"/>
  <c r="O24" i="24"/>
  <c r="O20" i="24"/>
  <c r="O18" i="24"/>
  <c r="O17" i="24"/>
  <c r="K14" i="24"/>
  <c r="O14" i="24" s="1"/>
  <c r="K13" i="24"/>
  <c r="O13" i="24" s="1"/>
  <c r="H23" i="53"/>
  <c r="J23" i="53" s="1"/>
  <c r="F22" i="53"/>
  <c r="J22" i="53" s="1"/>
  <c r="F21" i="53"/>
  <c r="J21" i="53" s="1"/>
  <c r="F20" i="53"/>
  <c r="J20" i="53" s="1"/>
  <c r="F19" i="53"/>
  <c r="J19" i="53" s="1"/>
  <c r="F16" i="53"/>
  <c r="J16" i="53" s="1"/>
  <c r="F15" i="53"/>
  <c r="J15" i="53" s="1"/>
  <c r="J14" i="53"/>
  <c r="F11" i="53"/>
  <c r="J11" i="53" s="1"/>
  <c r="F10" i="53"/>
  <c r="J10" i="53" s="1"/>
  <c r="F9" i="53"/>
  <c r="J9" i="53" s="1"/>
  <c r="F8" i="53"/>
  <c r="J8" i="53" s="1"/>
  <c r="J7" i="53"/>
  <c r="J34" i="25"/>
  <c r="L34" i="25" s="1"/>
  <c r="L32" i="25"/>
  <c r="L30" i="25"/>
  <c r="L28" i="25"/>
  <c r="L27" i="25"/>
  <c r="L23" i="25"/>
  <c r="L22" i="25"/>
  <c r="L19" i="25"/>
  <c r="L18" i="25"/>
  <c r="L17" i="25"/>
  <c r="L16" i="25"/>
  <c r="L12" i="25"/>
  <c r="L11" i="25"/>
  <c r="L10" i="25"/>
  <c r="K51" i="34"/>
  <c r="K50" i="34"/>
  <c r="K49" i="34"/>
  <c r="K48" i="34"/>
  <c r="K43" i="34"/>
  <c r="K42" i="34"/>
  <c r="K41" i="34"/>
  <c r="K40" i="34"/>
  <c r="K39" i="34"/>
  <c r="K38" i="34"/>
  <c r="K37" i="34"/>
  <c r="K36" i="34"/>
  <c r="K31" i="34"/>
  <c r="K30" i="34"/>
  <c r="K29" i="34"/>
  <c r="K26" i="34"/>
  <c r="K25" i="34"/>
  <c r="K23" i="34"/>
  <c r="K22" i="34"/>
  <c r="K19" i="34"/>
  <c r="I18" i="34"/>
  <c r="K18" i="34" s="1"/>
  <c r="I17" i="34"/>
  <c r="K17" i="34" s="1"/>
  <c r="I16" i="34"/>
  <c r="K16" i="34" s="1"/>
  <c r="K15" i="34"/>
  <c r="I13" i="34"/>
  <c r="K13" i="34" s="1"/>
  <c r="K12" i="34"/>
  <c r="K11" i="34"/>
  <c r="K10" i="34"/>
  <c r="K9" i="34"/>
  <c r="K8" i="34"/>
  <c r="K20" i="7"/>
  <c r="K19" i="7"/>
  <c r="K18" i="7"/>
  <c r="G14" i="7"/>
  <c r="K14" i="7" s="1"/>
  <c r="K11" i="7"/>
  <c r="K10" i="7"/>
  <c r="K9" i="7"/>
  <c r="K8" i="7"/>
  <c r="J57" i="50" l="1"/>
  <c r="J56" i="50"/>
  <c r="J55" i="50"/>
  <c r="J51" i="50"/>
  <c r="J50" i="50"/>
  <c r="J49" i="50"/>
  <c r="J39" i="50"/>
  <c r="J38" i="50"/>
  <c r="J37" i="50"/>
  <c r="J36" i="50"/>
  <c r="J33" i="50"/>
  <c r="J32" i="50"/>
  <c r="J31" i="50"/>
  <c r="J28" i="50"/>
  <c r="J27" i="50"/>
  <c r="J12" i="50"/>
  <c r="H8" i="50"/>
  <c r="J8" i="50" s="1"/>
  <c r="H20" i="33"/>
  <c r="H9" i="33"/>
  <c r="J9" i="33" s="1"/>
  <c r="J20" i="33" l="1"/>
  <c r="H6" i="50"/>
  <c r="J6" i="50" s="1"/>
  <c r="K15" i="24"/>
  <c r="O15" i="24" s="1"/>
  <c r="K16" i="24"/>
  <c r="O16" i="24" s="1"/>
  <c r="H9" i="50"/>
  <c r="J9" i="50" s="1"/>
  <c r="H18" i="33"/>
  <c r="J18" i="33" s="1"/>
  <c r="H12" i="48" l="1"/>
  <c r="J12" i="48" s="1"/>
  <c r="H11" i="48"/>
  <c r="J11" i="48" s="1"/>
  <c r="H10" i="48"/>
  <c r="J10" i="48" s="1"/>
  <c r="H9" i="48"/>
  <c r="J9" i="48" s="1"/>
  <c r="H8" i="48"/>
  <c r="J8" i="48" s="1"/>
  <c r="J21" i="49"/>
  <c r="J20" i="49"/>
  <c r="J19" i="49"/>
  <c r="J18" i="49"/>
  <c r="J17" i="49"/>
  <c r="J16" i="49"/>
  <c r="J11" i="49"/>
  <c r="J10" i="49"/>
  <c r="J9" i="49"/>
  <c r="J8" i="49"/>
  <c r="G66" i="13" l="1"/>
  <c r="K61" i="13"/>
  <c r="K60" i="13"/>
  <c r="K59" i="13"/>
  <c r="K58" i="13"/>
  <c r="K57" i="13"/>
  <c r="K56" i="13"/>
  <c r="K55" i="13"/>
  <c r="K54" i="13"/>
  <c r="K53" i="13"/>
  <c r="K52" i="13"/>
  <c r="K51" i="13"/>
  <c r="K50" i="13"/>
  <c r="K49" i="13"/>
  <c r="K48" i="13"/>
  <c r="K47" i="13"/>
  <c r="K21" i="13"/>
  <c r="K23" i="13"/>
  <c r="K14" i="13"/>
  <c r="K12" i="13"/>
  <c r="I66" i="13" l="1"/>
  <c r="K66" i="13" s="1"/>
  <c r="M37" i="26" l="1"/>
  <c r="M36" i="26"/>
  <c r="M35" i="26"/>
  <c r="M34" i="26"/>
  <c r="M33" i="26"/>
  <c r="M32" i="26"/>
  <c r="M31" i="26"/>
  <c r="M30" i="26"/>
  <c r="M29" i="26"/>
  <c r="M28" i="26"/>
  <c r="M27" i="26"/>
  <c r="M26" i="26"/>
  <c r="M25" i="26"/>
  <c r="M24" i="26"/>
  <c r="M23" i="26"/>
  <c r="M22" i="26"/>
  <c r="M20" i="26"/>
  <c r="M19" i="26"/>
  <c r="M18" i="26"/>
  <c r="M17" i="26"/>
  <c r="M14" i="26"/>
  <c r="M13" i="26"/>
  <c r="J10" i="10" l="1"/>
  <c r="J9" i="10"/>
  <c r="J8" i="10"/>
  <c r="J7" i="10"/>
  <c r="M11" i="26" l="1"/>
  <c r="M9" i="26"/>
  <c r="K30" i="13" l="1"/>
  <c r="K29" i="13"/>
  <c r="K28" i="13"/>
  <c r="K27" i="13"/>
  <c r="K26" i="13"/>
  <c r="K22" i="13" l="1"/>
  <c r="K20" i="13"/>
  <c r="K19" i="13"/>
  <c r="K18" i="13"/>
  <c r="K17" i="13"/>
  <c r="K13" i="13"/>
  <c r="K11" i="13"/>
  <c r="K10" i="13"/>
  <c r="K9" i="13"/>
  <c r="K8" i="13"/>
</calcChain>
</file>

<file path=xl/sharedStrings.xml><?xml version="1.0" encoding="utf-8"?>
<sst xmlns="http://schemas.openxmlformats.org/spreadsheetml/2006/main" count="2117" uniqueCount="998">
  <si>
    <t/>
  </si>
  <si>
    <t>At Cost</t>
  </si>
  <si>
    <t>Valuation Fee</t>
  </si>
  <si>
    <t>Per copy of order</t>
  </si>
  <si>
    <t>Tree Preservation Orders</t>
  </si>
  <si>
    <t>Compilation of Agreement.  Minimum charge increased at Officer's discretion</t>
  </si>
  <si>
    <t xml:space="preserve">Notice requested  </t>
  </si>
  <si>
    <t>Planning Decision Notices</t>
  </si>
  <si>
    <t>Planning Applications - Weekly Press Lists</t>
  </si>
  <si>
    <t>A3 size</t>
  </si>
  <si>
    <t>A4 size and foolscap</t>
  </si>
  <si>
    <t xml:space="preserve">Photocopying - (per sheet)               </t>
  </si>
  <si>
    <t>From Paper Roll Larger than A1 Size</t>
  </si>
  <si>
    <t>A1 Size</t>
  </si>
  <si>
    <t>A2 Size</t>
  </si>
  <si>
    <t>Dyeline Prints (Any type, with due regard to copyright restrictions)</t>
  </si>
  <si>
    <t>Parish/Town Councils Per Annum</t>
  </si>
  <si>
    <t>Single Agenda</t>
  </si>
  <si>
    <t>Per Annum</t>
  </si>
  <si>
    <t>Minutes/Agendas</t>
  </si>
  <si>
    <t>Administration Charge for Services Rendered</t>
  </si>
  <si>
    <t>Note: Members of the public may only inspect background documents 3 days prior to Committee date or thereafter.</t>
  </si>
  <si>
    <t>c</t>
  </si>
  <si>
    <t>b</t>
  </si>
  <si>
    <t>a</t>
  </si>
  <si>
    <t>Access to Information/Inspection of Background Documents</t>
  </si>
  <si>
    <t>General Administration</t>
  </si>
  <si>
    <t>£      p</t>
  </si>
  <si>
    <t>Total Charge</t>
  </si>
  <si>
    <t>VAT</t>
  </si>
  <si>
    <t>Basic Charge</t>
  </si>
  <si>
    <t>2000/2001</t>
  </si>
  <si>
    <t xml:space="preserve"> </t>
  </si>
  <si>
    <t>No Charge</t>
  </si>
  <si>
    <t>Taxi Licences</t>
  </si>
  <si>
    <t>Services Rendered or Performed</t>
  </si>
  <si>
    <t>Provision of Environmental Information</t>
  </si>
  <si>
    <t>Report on Inspection of Dwelling</t>
  </si>
  <si>
    <t>Grant of Annual Consent</t>
  </si>
  <si>
    <t>Grant of Annual Licence</t>
  </si>
  <si>
    <t>Sex Establishments</t>
  </si>
  <si>
    <t>Skin Piercing</t>
  </si>
  <si>
    <t>Licences</t>
  </si>
  <si>
    <t>Export of Food Products</t>
  </si>
  <si>
    <t>Total charge</t>
  </si>
  <si>
    <t>During 5 days prior to Committee date only</t>
  </si>
  <si>
    <t>Charge per document (after Committee date)</t>
  </si>
  <si>
    <t>Where documents are listed under a general description (after Committee date)</t>
  </si>
  <si>
    <t>Application to vary to specify individual as premises supervisor</t>
  </si>
  <si>
    <t>Notification of change of name or alteration of club rules</t>
  </si>
  <si>
    <t>Temporary event notices</t>
  </si>
  <si>
    <t>Premises Licences</t>
  </si>
  <si>
    <t>Particular types of premises which do not have non-domestic rateable values would be allocated to Band A</t>
  </si>
  <si>
    <t>The various non-domestic rateable values should be allocated to bands in the following way:</t>
  </si>
  <si>
    <t>The annual charges payable by those holding licences and club premises certificates:</t>
  </si>
  <si>
    <t>BAND A</t>
  </si>
  <si>
    <t>BAND B</t>
  </si>
  <si>
    <t>BAND C</t>
  </si>
  <si>
    <t>BAND D</t>
  </si>
  <si>
    <t>BAND E</t>
  </si>
  <si>
    <t>Note:*Non-Domestic rateable value</t>
  </si>
  <si>
    <t>*£0-£4,300</t>
  </si>
  <si>
    <t>*£4,301-£33,000</t>
  </si>
  <si>
    <t>*£33,001-£87,000</t>
  </si>
  <si>
    <t>*£87,001-£125,000</t>
  </si>
  <si>
    <t>*£125,001 and over</t>
  </si>
  <si>
    <t>Number of people</t>
  </si>
  <si>
    <t>Section 52 Agreement</t>
  </si>
  <si>
    <t>Per copy of Agreement</t>
  </si>
  <si>
    <t>20,000-29,999</t>
  </si>
  <si>
    <t>5,000-9,999</t>
  </si>
  <si>
    <t>10,000-14,999</t>
  </si>
  <si>
    <t>15,000-19,999</t>
  </si>
  <si>
    <t>30,000-39,999</t>
  </si>
  <si>
    <t>50,000-59,999</t>
  </si>
  <si>
    <t>60,000-69,999</t>
  </si>
  <si>
    <t>70,000-79,999</t>
  </si>
  <si>
    <t>80,000-89,999</t>
  </si>
  <si>
    <t>90,000 and over</t>
  </si>
  <si>
    <t>Application for a grant or renewal of personal licence</t>
  </si>
  <si>
    <t>Application for a provisional statement where premises being built, etc</t>
  </si>
  <si>
    <t xml:space="preserve">Notification of change of name or address </t>
  </si>
  <si>
    <t>Application for transfer of premises licence</t>
  </si>
  <si>
    <t>Interim authority notice following death etc. of licence holder</t>
  </si>
  <si>
    <t>Theft, loss etc of temporary event notice</t>
  </si>
  <si>
    <t>Theft, loss etc of personal licence</t>
  </si>
  <si>
    <t>Duty to notify change of name or address</t>
  </si>
  <si>
    <t>Right of freeholder etc to be notified of licensing matters</t>
  </si>
  <si>
    <t>40,000-49,999</t>
  </si>
  <si>
    <t>Miscellaneous Fees</t>
  </si>
  <si>
    <t>240 Litre Bin</t>
  </si>
  <si>
    <t>360 Litre Bin</t>
  </si>
  <si>
    <t>660 Litre Bin</t>
  </si>
  <si>
    <t xml:space="preserve">1,100 Litre Bin </t>
  </si>
  <si>
    <t>1,100 Litre Bin</t>
  </si>
  <si>
    <t>Public Sewer Searches</t>
  </si>
  <si>
    <t>Note: Fees determined by Government</t>
  </si>
  <si>
    <t>Section 106 Agreements</t>
  </si>
  <si>
    <t>Theft, loss etc of premises licence or summary</t>
  </si>
  <si>
    <t>Libraries</t>
  </si>
  <si>
    <t>-</t>
  </si>
  <si>
    <t xml:space="preserve">*No fee or annual charge would be payable by church halls, chapel halls or other premises of a similar nature and village halls, parish and community halls or other premises of a similar nature for a premises licence authorising only the provision of regulated entertainment. No fee or annual charge would be payable by a school providing education for pupils up to year 13 or a sixth form college for a premises licence authorising only the provision of regulated entertainment carried on by the school or sixth from college. </t>
  </si>
  <si>
    <t>Prices based upon a 3.6% increase, as advised by Phil Page,</t>
  </si>
  <si>
    <t>plus a £9 increase due to tax on disposal.</t>
  </si>
  <si>
    <t>Council Tax - Summons on application for Liability Order</t>
  </si>
  <si>
    <t>Council Tax - Costs of Liability Order hearing</t>
  </si>
  <si>
    <t>NNDR - Summons on application for Liability Order</t>
  </si>
  <si>
    <t>NNDR - Costs of Liability Order hearing</t>
  </si>
  <si>
    <t>Design Guide</t>
  </si>
  <si>
    <t>30 % + VAT</t>
  </si>
  <si>
    <t>Street Trading:</t>
  </si>
  <si>
    <t>Summons Costs - Council Tax/NNDR</t>
  </si>
  <si>
    <t>Cost per collection</t>
  </si>
  <si>
    <t xml:space="preserve">Planning Applications – Maps </t>
  </si>
  <si>
    <t>Up to 6 maps (one charge for the set):</t>
  </si>
  <si>
    <t xml:space="preserve"> 1:500 scale*</t>
  </si>
  <si>
    <t xml:space="preserve"> plus admin fee #</t>
  </si>
  <si>
    <t xml:space="preserve"> 1:1250 scale*</t>
  </si>
  <si>
    <t xml:space="preserve"> 1:2500 scale*</t>
  </si>
  <si>
    <t># Only one admin fee is charged regardless of the number of maps purchased.</t>
  </si>
  <si>
    <t>*All maps are provided by the National maps Centre and are subject to change if the O.S. increase their fees</t>
  </si>
  <si>
    <t>Abandoned vehicles</t>
  </si>
  <si>
    <t>Fees relating to applications for premises licences, club premises certificates, variations,</t>
  </si>
  <si>
    <t>Change of relevant registered address of club</t>
  </si>
  <si>
    <t>Rents &amp; Hired Facilities</t>
  </si>
  <si>
    <t>Nuisance parking</t>
  </si>
  <si>
    <t>If paid within 14 days</t>
  </si>
  <si>
    <t>Local Plan</t>
  </si>
  <si>
    <t>*</t>
  </si>
  <si>
    <t>Fees and Charges</t>
  </si>
  <si>
    <t>Minor Variations procedure</t>
  </si>
  <si>
    <t>Gambling:</t>
  </si>
  <si>
    <t>Please note that projects where more than 6 dwellings are proposed will be calculated on an individual basis</t>
  </si>
  <si>
    <t>Description</t>
  </si>
  <si>
    <t>Written Advice</t>
  </si>
  <si>
    <t>Meeting &amp; Written Advice</t>
  </si>
  <si>
    <t>1-2 dwellings</t>
  </si>
  <si>
    <t xml:space="preserve">Building Regulation Charges </t>
  </si>
  <si>
    <t>Charge per hour, minimum 1 hour</t>
  </si>
  <si>
    <t>Large Event  -  Environmental Health noise monitoring:</t>
  </si>
  <si>
    <t>Private Water Supplies:</t>
  </si>
  <si>
    <t>not exceeding £500</t>
  </si>
  <si>
    <t>Health Certificates (Environmental Health)</t>
  </si>
  <si>
    <t>* As approved by the Magistrates Court</t>
  </si>
  <si>
    <t>A4 &amp; A3 Colour Copies</t>
  </si>
  <si>
    <t>The Charges for Environmental Information not covered above essentially cover:</t>
  </si>
  <si>
    <t>Reproduction of documents, 10p per A4 sheet</t>
  </si>
  <si>
    <t>Postage and other forms of transmission e.g. fax at cost</t>
  </si>
  <si>
    <t>The Policy and charges are under review and may be revised</t>
  </si>
  <si>
    <t>Pre-application meetings, written statements and enquiries made separately to Local Land Charge searches for environmental information. (Charge per hour, minimum 1 hr)</t>
  </si>
  <si>
    <t>Land Contamination Enquiry (Officer's time) ( Charge per hr, minimum 1 hr)</t>
  </si>
  <si>
    <t>Factual Statements (Charge per hr, minimum 1 hr)</t>
  </si>
  <si>
    <t xml:space="preserve"> 23 Litre Caddy </t>
  </si>
  <si>
    <t xml:space="preserve">140 Litre Bin </t>
  </si>
  <si>
    <t>Application for a new site licence</t>
  </si>
  <si>
    <t>http://ecab.planningportal.co.uk/uploads/english_application_fees.pdf</t>
  </si>
  <si>
    <t>Food Hygiene Rating - Requested Revisit</t>
  </si>
  <si>
    <t xml:space="preserve">Failure to install smoke or carbon monoxide alarms in rental property </t>
  </si>
  <si>
    <t>Penalty Charge Notice</t>
  </si>
  <si>
    <t>Failure of letting agent/property manager to belong to property redress scheme</t>
  </si>
  <si>
    <t>Civil Penalty</t>
  </si>
  <si>
    <t>Disclosure and Barring Service check </t>
  </si>
  <si>
    <t>Zoos &amp; Dangerous Animals</t>
  </si>
  <si>
    <t>Other Services</t>
  </si>
  <si>
    <t>Appendix B</t>
  </si>
  <si>
    <t>Planning application fees are set by central government. Use this link to CLG planning portal.</t>
  </si>
  <si>
    <t>Charge</t>
  </si>
  <si>
    <t>Commercial &amp; Schedule 1 Waste (Refuse)</t>
  </si>
  <si>
    <t>Commercial &amp; Schedule 1 Waste (Recycling)</t>
  </si>
  <si>
    <t>Commercial &amp; Schedule 1 Waste (Food)</t>
  </si>
  <si>
    <t>Planning Services</t>
  </si>
  <si>
    <t>Community Safety &amp; Licensing</t>
  </si>
  <si>
    <t>Community Safety &amp; Licensing (Licensing Act 2003)</t>
  </si>
  <si>
    <t>Environmental Services</t>
  </si>
  <si>
    <t>Appendix A</t>
  </si>
  <si>
    <t>180 Litre Bin (Schedule 1 only)</t>
  </si>
  <si>
    <t>Table A Standard Charges for New Built Dwellings</t>
  </si>
  <si>
    <t>Code</t>
  </si>
  <si>
    <t>(£) (exc VAT)</t>
  </si>
  <si>
    <t>(£) (inc VAT)</t>
  </si>
  <si>
    <t>A02</t>
  </si>
  <si>
    <t>Notes:</t>
  </si>
  <si>
    <t>Dwellings includes flats</t>
  </si>
  <si>
    <t>Supplementary charge may be applied where assessment factors change and/or actual time spent is greater that original estimate</t>
  </si>
  <si>
    <t>Dwellings greater than 500m2 - Seek individual charge</t>
  </si>
  <si>
    <t>Developments exceeding 2 units - Seek individual charge</t>
  </si>
  <si>
    <t>Conversion of building to form more or fewer dwellings - Seek individual charge</t>
  </si>
  <si>
    <t>B01</t>
  </si>
  <si>
    <t>B1A</t>
  </si>
  <si>
    <t>B02</t>
  </si>
  <si>
    <t>B3A</t>
  </si>
  <si>
    <t>B04</t>
  </si>
  <si>
    <t>B06</t>
  </si>
  <si>
    <t>B07</t>
  </si>
  <si>
    <t>B08</t>
  </si>
  <si>
    <t>B09</t>
  </si>
  <si>
    <t>B10</t>
  </si>
  <si>
    <t>Table B - Standard Charges for extensions to a single building</t>
  </si>
  <si>
    <t>Detached building that is ancillary to a dwelling</t>
  </si>
  <si>
    <t>Table C - Alterations to a single dwelling</t>
  </si>
  <si>
    <t>B52</t>
  </si>
  <si>
    <t>B56</t>
  </si>
  <si>
    <t>B57</t>
  </si>
  <si>
    <t>B58</t>
  </si>
  <si>
    <t>B5B</t>
  </si>
  <si>
    <t>Conversion of a garage to habitable space, floor area not exceeding 40m2</t>
  </si>
  <si>
    <t>Alterations, estimated cost exceeding £5,000 but not exceeding £10,000</t>
  </si>
  <si>
    <t>Alterations, estimated cost exceeding £10,000 but not exceeding £20,000</t>
  </si>
  <si>
    <t>Notes: To be read in conjunction with tables</t>
  </si>
  <si>
    <t>A 50% reduction will apply to the charge for the alteration where the work is carried out at the same time as an extension shown in table B.</t>
  </si>
  <si>
    <t>Seek an individual charge for all other work</t>
  </si>
  <si>
    <t>A supplementary charge may be applied where assessment factors change and/or actual time spent is greater that original estimate</t>
  </si>
  <si>
    <t>WHERE THE PROPOSAL INVOLVES MORE THAN TWO CATEGORIES OF WORK SEEK AN INDIVIDUAL CHARGE</t>
  </si>
  <si>
    <t>Note: Seek an individual charge for all other work</t>
  </si>
  <si>
    <t>Main Hall</t>
  </si>
  <si>
    <t>Min booking of 2 hours</t>
  </si>
  <si>
    <t>Community /charity rate only applicable to regular hirers (by regular per term booking agreement)</t>
  </si>
  <si>
    <t>Standard rate also applies to one off bookings</t>
  </si>
  <si>
    <t>Ancillary Hall</t>
  </si>
  <si>
    <t>Large Room</t>
  </si>
  <si>
    <t>Small meeting room</t>
  </si>
  <si>
    <t>Events parties weekday (Creche/party room)</t>
  </si>
  <si>
    <t>Events parties weekend (Creche/party room)</t>
  </si>
  <si>
    <t>Abingdon</t>
  </si>
  <si>
    <t>Admin Fee</t>
  </si>
  <si>
    <t>New licence applications</t>
  </si>
  <si>
    <t xml:space="preserve">Variation of premises licence </t>
  </si>
  <si>
    <t>Trading on the Highway</t>
  </si>
  <si>
    <t>Vale of White Horse District Council</t>
  </si>
  <si>
    <t xml:space="preserve">Driver knowledge test </t>
  </si>
  <si>
    <t>Application fee</t>
  </si>
  <si>
    <t>Application fee each additional activity</t>
  </si>
  <si>
    <t>Licence issue fee</t>
  </si>
  <si>
    <t>Licence issue fee each additional activity</t>
  </si>
  <si>
    <t>Renewal fee</t>
  </si>
  <si>
    <t>Renewal fee each additional activity</t>
  </si>
  <si>
    <t>Dangerous wild animal licence</t>
  </si>
  <si>
    <t>Dangerous wild animal licence renewal</t>
  </si>
  <si>
    <t>Registration Fee - Premises including one operator</t>
  </si>
  <si>
    <t>Food premises register: per copy</t>
  </si>
  <si>
    <t>Stray Dog collection - in hours</t>
  </si>
  <si>
    <t>Stray Dog collection - out of hours</t>
  </si>
  <si>
    <t>Kennelling - charge per night</t>
  </si>
  <si>
    <t>Zoo Licence (4 years)</t>
  </si>
  <si>
    <t>Zoos Licence renewal (6 years)</t>
  </si>
  <si>
    <t>Site licence transfer application fee</t>
  </si>
  <si>
    <t>Site licence alterations application fee</t>
  </si>
  <si>
    <t>Application for annual site licence</t>
  </si>
  <si>
    <t>Changing a house name or address</t>
  </si>
  <si>
    <t>Street Naming and Numbering New Properties</t>
  </si>
  <si>
    <t>Naming and numbering of new properties including commercial buildings</t>
  </si>
  <si>
    <t>1-2 units</t>
  </si>
  <si>
    <t>3-4 units</t>
  </si>
  <si>
    <t>5-10 units</t>
  </si>
  <si>
    <t>11-20 units</t>
  </si>
  <si>
    <t>21-30 units</t>
  </si>
  <si>
    <t>31-40 units</t>
  </si>
  <si>
    <t>41-50 units</t>
  </si>
  <si>
    <t>New Risk Assessment (every 5 years)</t>
  </si>
  <si>
    <t>Risk Assessment Review (every 5 years)</t>
  </si>
  <si>
    <t>Sampling visit/Simple Investigation</t>
  </si>
  <si>
    <t>Complex Investigation</t>
  </si>
  <si>
    <t>Sample Analysis  - laboratory fees plus courier fees</t>
  </si>
  <si>
    <t>Variable</t>
  </si>
  <si>
    <t>Dog bin emptying - cost per bin per week</t>
  </si>
  <si>
    <t>Bulky household waste charges - first 3 items</t>
  </si>
  <si>
    <t>Failure to comply with a Community Protection Notice</t>
  </si>
  <si>
    <t>Failure to comply with a Public Space Protection Notice</t>
  </si>
  <si>
    <t>CCTV Footage - per request</t>
  </si>
  <si>
    <t>2021/22</t>
  </si>
  <si>
    <t>2020/21</t>
  </si>
  <si>
    <t>Alterations, estimated cost exceeding £20,000 but not exceeding £50,000</t>
  </si>
  <si>
    <t>B61</t>
  </si>
  <si>
    <t>B63</t>
  </si>
  <si>
    <t>Alterations, estimated cost up to £5,000</t>
  </si>
  <si>
    <t>B60</t>
  </si>
  <si>
    <t>Re-covering of a roof including upgrading thermal insulation</t>
  </si>
  <si>
    <t>Any electrical installation work installed and tested by a qualified person (but not self-certified)</t>
  </si>
  <si>
    <t>Wood burning stove</t>
  </si>
  <si>
    <t>Housing Needs</t>
  </si>
  <si>
    <t>Issue fee</t>
  </si>
  <si>
    <t>Total fee</t>
  </si>
  <si>
    <t>Choice based letting. Successful advert charge to main Registered Providers</t>
  </si>
  <si>
    <t>House in Multiple Occupation (HMO)</t>
  </si>
  <si>
    <t>Number of bedrooms</t>
  </si>
  <si>
    <t>Renewal of licence</t>
  </si>
  <si>
    <t>Additional inspection(s) requested by Landlord</t>
  </si>
  <si>
    <t>Verification of UK accommodation</t>
  </si>
  <si>
    <t>Other waste services</t>
  </si>
  <si>
    <t>Bulky household waste - per item (max. 3 additional items)</t>
  </si>
  <si>
    <t>Green waste collection</t>
  </si>
  <si>
    <t>Recovery of unwanted vehicle</t>
  </si>
  <si>
    <t>Fixed Penalty Notices</t>
  </si>
  <si>
    <t xml:space="preserve">          £</t>
  </si>
  <si>
    <t xml:space="preserve">   £</t>
  </si>
  <si>
    <t xml:space="preserve">       £</t>
  </si>
  <si>
    <t>£</t>
  </si>
  <si>
    <t>Mobile Home Parks</t>
  </si>
  <si>
    <t>Pebble Hill pitch fee</t>
  </si>
  <si>
    <t>Woodlands pitch fee</t>
  </si>
  <si>
    <t>Mobile home parks and campsite licences</t>
  </si>
  <si>
    <t>Depositing of site rules fee</t>
  </si>
  <si>
    <t>Very large sites (101+ homes)</t>
  </si>
  <si>
    <t>Large sites (51-100 homes)</t>
  </si>
  <si>
    <t>Medium sites (11 - 50 homes)</t>
  </si>
  <si>
    <t>Small sites (3 - 10 homes)</t>
  </si>
  <si>
    <t>Sites with under 3 homes</t>
  </si>
  <si>
    <t>Category risk rating</t>
  </si>
  <si>
    <t>Cat. A (inspect every 12 months)</t>
  </si>
  <si>
    <t>Cat. B (inspect every 18 months)</t>
  </si>
  <si>
    <t>Cat. C (inspect every 24 months)</t>
  </si>
  <si>
    <t>Cat. D (inspect every 36 months)</t>
  </si>
  <si>
    <t>No charge</t>
  </si>
  <si>
    <t>Safe food - better business packs</t>
  </si>
  <si>
    <t>Safe food - better business diary</t>
  </si>
  <si>
    <t>Safe food - better business pack &amp; diary</t>
  </si>
  <si>
    <t>Registration Fee - Additional operator at a registered premises</t>
  </si>
  <si>
    <t>Amendments to premises (please contact the Food and Safety team before applying to amend)</t>
  </si>
  <si>
    <t>Duplicate certificate</t>
  </si>
  <si>
    <t>Rescore inspection fee (when requested by the operator)</t>
  </si>
  <si>
    <t>Variation of licence fee (when requested by the operator due to changes to their business)</t>
  </si>
  <si>
    <t>Animal Welfare</t>
  </si>
  <si>
    <t>15% of cost</t>
  </si>
  <si>
    <t>Replacement badge/Paper licence</t>
  </si>
  <si>
    <t>DVLA mandate fee</t>
  </si>
  <si>
    <t>Safeguarding and disability awareness training</t>
  </si>
  <si>
    <t>Private hire operator's licence for 1 - 2 vehicles</t>
  </si>
  <si>
    <t>Private hire operator's licence for 3 - 4 vehicles</t>
  </si>
  <si>
    <t>Private hire operator's licence for 5 - 14 vehicles</t>
  </si>
  <si>
    <t>Private hire operator's licence for 15+ vehicles</t>
  </si>
  <si>
    <t>Change of operating base address</t>
  </si>
  <si>
    <t>* Low emission vehicle on any vehicle in Vehicle Tax band B of 110g/km or below</t>
  </si>
  <si>
    <t>New application</t>
  </si>
  <si>
    <t>Bingo Premises:</t>
  </si>
  <si>
    <t>New application with Transitional Statement</t>
  </si>
  <si>
    <t>Variation application</t>
  </si>
  <si>
    <t>Transfer application</t>
  </si>
  <si>
    <t>Provisional statement</t>
  </si>
  <si>
    <t>Annual fee</t>
  </si>
  <si>
    <t>Copy of licence</t>
  </si>
  <si>
    <t>Notification of change</t>
  </si>
  <si>
    <t>Family Entertainment Centre</t>
  </si>
  <si>
    <t>Betting Premises - Track</t>
  </si>
  <si>
    <t>Betting Premises - Other</t>
  </si>
  <si>
    <t>Gaming Machine Permits</t>
  </si>
  <si>
    <t>New application - New operator</t>
  </si>
  <si>
    <t>New application - Existing operator</t>
  </si>
  <si>
    <t>Change of details</t>
  </si>
  <si>
    <t>Copy of permit</t>
  </si>
  <si>
    <t>Unlicensed Family Entertainment Centre Gaming Machine Permits</t>
  </si>
  <si>
    <t>Club Gaming Permits</t>
  </si>
  <si>
    <t>New fast track application</t>
  </si>
  <si>
    <t>Club Machine Permits</t>
  </si>
  <si>
    <t>Prize Gaming Permits</t>
  </si>
  <si>
    <t>Small Society Lottery Registration</t>
  </si>
  <si>
    <t>First Registration</t>
  </si>
  <si>
    <t xml:space="preserve">        £</t>
  </si>
  <si>
    <t xml:space="preserve">    £</t>
  </si>
  <si>
    <t>Theft, loss etc of club certificate or summary</t>
  </si>
  <si>
    <t>PLANNING APPLICATIONS</t>
  </si>
  <si>
    <t>(This document is based upon "The Town and Country Planning (Fees for Applications, Deemed Applications, Requests and Site Visits) (England) Regulations 2012" (As amended))</t>
  </si>
  <si>
    <t>Outline Applications</t>
  </si>
  <si>
    <t>Details</t>
  </si>
  <si>
    <t>Units</t>
  </si>
  <si>
    <t>Charge per unit (£)</t>
  </si>
  <si>
    <t>Up to and including 2.5 hectares</t>
  </si>
  <si>
    <t>Per 0.1 hectares</t>
  </si>
  <si>
    <t>In excess of 2.5 hectares the price is £11,432 plus:</t>
  </si>
  <si>
    <t>Per 0.1 hectares in excess of 2.5 hectares</t>
  </si>
  <si>
    <t>Maximum charge is £150,000</t>
  </si>
  <si>
    <t>Full Applications (and First submissions of Reserved Matters; or Technical Details Consent)</t>
  </si>
  <si>
    <t>Maximum charge is £300,000</t>
  </si>
  <si>
    <t>Gross floor space created by the development</t>
  </si>
  <si>
    <t>Gross floor space created by the development the charge is £22,859 plus:</t>
  </si>
  <si>
    <t>Erection\alterations\replacement of plant and machinery</t>
  </si>
  <si>
    <t>Site area not more than 5 hectares</t>
  </si>
  <si>
    <t>Per 0.1 hectare or part thereof</t>
  </si>
  <si>
    <t>Site area more than 5 hectares the charge is £22,859 plus;</t>
  </si>
  <si>
    <t>Applications other than Building Works</t>
  </si>
  <si>
    <t>For existing uses</t>
  </si>
  <si>
    <t>Waste (Use of land for disposal of refuse or waste materials or deposit of material remaining after extraction of storage of minerals)</t>
  </si>
  <si>
    <t>Site area not more than 15 hectares</t>
  </si>
  <si>
    <t>Site area more than 15 hectares the charge is £34,934 plus;</t>
  </si>
  <si>
    <t>Maximum charge is £78,000</t>
  </si>
  <si>
    <t>Operations connected with exploratory drilling for oil or natural gas</t>
  </si>
  <si>
    <t>Site area not more than 7.5 hectares</t>
  </si>
  <si>
    <t>Site area more than 7.5 hectares the charge is £38,070 plus;</t>
  </si>
  <si>
    <t>Operations (other than exploratory drilling) for the winning and working of oil or natural gas</t>
  </si>
  <si>
    <t>Site area more than 15 hectares the charge is £38,520 plus;</t>
  </si>
  <si>
    <t>Other operations - winning and working of minerals (excluding oil or natural gas)</t>
  </si>
  <si>
    <t>Other operations (not coming within any of the above categories)</t>
  </si>
  <si>
    <t>Any site area</t>
  </si>
  <si>
    <t>Maximum charge is £2,028</t>
  </si>
  <si>
    <t>Lawful Development Certificate</t>
  </si>
  <si>
    <t>Existing use or operation</t>
  </si>
  <si>
    <t>Same as full</t>
  </si>
  <si>
    <t>Existing use or operation - lawful not to comply with any condition or limitation</t>
  </si>
  <si>
    <t>Proposed use or operation</t>
  </si>
  <si>
    <t>Half the normal planning fee</t>
  </si>
  <si>
    <t>Prior Approval</t>
  </si>
  <si>
    <t>Agricultural and Forestry buildings &amp; operations or demolition of buildings</t>
  </si>
  <si>
    <t>Communications (previously referred to as "Telecommunications Code Systems Operators")</t>
  </si>
  <si>
    <t>Proposed change of use to State Funded School of Registered Nursery</t>
  </si>
  <si>
    <t>Proposed change of use of Agricultural Building to a State Funded School or Registered Nursery</t>
  </si>
  <si>
    <t>Proposed change of use of Agricultural Building to a flexible use within Shops, Financial and Professional Services, Restaurants and Cafes, Business, Storage or Distribution, Hotels or Assembly or Leisure</t>
  </si>
  <si>
    <t>Notification of Prior Approval for a Change of Use from Shops (Class A1), Financial and Professional Services (Class A2, Betting Offices, Pay Day Loan Shops and Casinos (Sui Generis Uses) to Restaurants and Cafes (Class A3)</t>
  </si>
  <si>
    <t>Notification of Prior Approval for a Change of Use from Shops (Class A1), Financial and Professional Services (Class A2, Betting Offices, Pay Day Loan Shops and Casinos (Sui Generis Uses) to Restaurants and Cafes (Class A3) and Associated Business Operations</t>
  </si>
  <si>
    <t>Notification of Prior Approval for a Change of Use from Shops (Class A1), Financial and Professional Services (Class A2, Betting Offices, Pay Day Loan Shops and Casinos (Sui Generis Uses) to Assembly and Leisure Uses (Class D2)</t>
  </si>
  <si>
    <t>Notification of Prior Approval for a Development consisting of the Erection or Construction of a Collection Facility within the Curtilage of a Shop</t>
  </si>
  <si>
    <t>Notification of Prior Approval for the temporary use of buildings or land for the purposes of Commercial Film-Making and the associated temporary structures, works, plant or machinery required in connection with that use</t>
  </si>
  <si>
    <t>Notification of Prior Approval for the installation, alteration or replacement of other Solar Photovoltaics (PV) equipment on the roofs of Non-Domestic buildings up to a capacity of 1 Megawatt</t>
  </si>
  <si>
    <t>Reserved Matters</t>
  </si>
  <si>
    <t>Application for approval of reserved matters following outline approval</t>
  </si>
  <si>
    <t>Full feed due, or if full fee already paid then £462</t>
  </si>
  <si>
    <t>Application for removal or variation of a condition following grant of planning permission</t>
  </si>
  <si>
    <t>Request for confirmation that one of more planning conditions have been complied with - Householder</t>
  </si>
  <si>
    <t>Request for confirmation that one of more planning conditions have been complied with - Other than householder</t>
  </si>
  <si>
    <t>Other changes of use of a building or land</t>
  </si>
  <si>
    <t>Advertising</t>
  </si>
  <si>
    <t>Relating to a business on the premises</t>
  </si>
  <si>
    <t>Advance signs which are not situated on or visible from the site directing the public to the business</t>
  </si>
  <si>
    <t>Other advertisements</t>
  </si>
  <si>
    <t>Application for a non-material amendment following a grant of planning permission</t>
  </si>
  <si>
    <t>Applications in respect of householder developments</t>
  </si>
  <si>
    <t>Applications in respect of other developments</t>
  </si>
  <si>
    <t>Application for permission in principle</t>
  </si>
  <si>
    <t>Site area</t>
  </si>
  <si>
    <t>Concessions</t>
  </si>
  <si>
    <t>Exemptions from payment</t>
  </si>
  <si>
    <t>An application solely for the carrying out of the operations for the purpose of providing a means of access for disabled persons to or within a building or premises to which members of the public are admitted</t>
  </si>
  <si>
    <t>Listed building consent</t>
  </si>
  <si>
    <t>Planning permission for relevant demolition in a conservation area</t>
  </si>
  <si>
    <t>Works to trees covered by a Tree Preservation Order or in a Conservation Area Hedgerow Removal</t>
  </si>
  <si>
    <t>if the application is the first revision of an application for the development of the same character or description  on the same site by the same applicant:</t>
  </si>
  <si>
    <t>•  For a withdrawn application within 12 months of the date when the application was received</t>
  </si>
  <si>
    <t>•  For a determined application. Within 12 months of the date the application was granted, refused or an appeal dismissed</t>
  </si>
  <si>
    <t>•  For an application where an appeal was made on the grounds of non-determination. Within 12 months of the period when the giving of the notice of a decision on the earlier valid application expired</t>
  </si>
  <si>
    <t>If the application is for a lawful development certificate, for existing use, where an application for planning permission for the same development would be exempt from the need to pay a planning fee under any other planning fee regulation</t>
  </si>
  <si>
    <t>If the application is for consent to display an advertisement following either a withdrawal of an earlier application (before notice of decision was issued) or where the application is made following refusal of consent to display of an advertisement, and where the application is made by or on behalf of the same person</t>
  </si>
  <si>
    <t>If the application is for consent to display an advertisement which results from a direction under Regulation 7 of the 2007 Regulations, dis-applying deemed consent under Regulation 6 to the advertisement in question</t>
  </si>
  <si>
    <t>If the application is for alternative proposals for the same site by the same applicant, in order to benefit from the permitted development right in Schedule 2, Part 3 Class V of the Town &amp; Country Planning (General Permitted Development) Order 2015 (as amended)</t>
  </si>
  <si>
    <t>If the application relates to the condition(s) on an application for Listed Building Consent or planning permission for relevant demolition in a Conservation Area</t>
  </si>
  <si>
    <t>If the application is for a Certificate of Lawfulness of proposed works to a listed building</t>
  </si>
  <si>
    <t>Reductions in payments</t>
  </si>
  <si>
    <t>If the application is being made on behalf of a non-profit making sports club for works for playing fields not involving buildings the  fee is £462</t>
  </si>
  <si>
    <t>If the application is being made on behalf of a parish or community council then the fee is 50%</t>
  </si>
  <si>
    <t>If the application is an alternative proposal being submitted on the same site by the same applicant on the same day, where the application is of lesser cost then the fee is 50%</t>
  </si>
  <si>
    <t>In respect of Reserved Matters you must pay a sum equal to or greater than what would be payable at current rates for approval of all reserved matters. If this amount has already been paid then the fee is £462</t>
  </si>
  <si>
    <t>If the application is for a Lawful Development Certificate for a proposed use or development, then the fee is 50%</t>
  </si>
  <si>
    <t>If two or more applications are submitted for different proposals on the same day and relating to the same site then you must pay the fee for the highest fee plus half the sum of the others</t>
  </si>
  <si>
    <t>Where an application crosses one or more local or district planning authority, the Planning Portal Fee calculator will only calculate a cross boundary application fee as 150% of the fee that would have been payable if there had only been on application to a single authority covering the entire site.</t>
  </si>
  <si>
    <t>If the fee for this divided site is smaller when the sum of the fees payable for each part of the site are calculated separately, you will need to contact the lead Local Authority to discuss the fee for this divided site</t>
  </si>
  <si>
    <t>The fee should go to the authority that contains the larger part of the application site.</t>
  </si>
  <si>
    <t>Residential Development (incl. change of use)</t>
  </si>
  <si>
    <t>Site Visit &amp; Written Advice</t>
  </si>
  <si>
    <t>£807.41 + VAT</t>
  </si>
  <si>
    <t>£924.66 + VAT</t>
  </si>
  <si>
    <t>£690.15 + VAT</t>
  </si>
  <si>
    <t>3-4 dwellings</t>
  </si>
  <si>
    <t>£1,100.56 + VAT</t>
  </si>
  <si>
    <t>£807.13 + VAT</t>
  </si>
  <si>
    <t>5-9 dwellings</t>
  </si>
  <si>
    <t>£1,287.63 + VAT</t>
  </si>
  <si>
    <t>£1,544.17 + VAT</t>
  </si>
  <si>
    <t>£1,033.18 + VAT</t>
  </si>
  <si>
    <t>10-50 dwellings</t>
  </si>
  <si>
    <t>£1,324.16 + VAT</t>
  </si>
  <si>
    <t>£1,981.66 + VAT</t>
  </si>
  <si>
    <t>£2,324.26 + VAT</t>
  </si>
  <si>
    <t>51-199 dwellings</t>
  </si>
  <si>
    <t>£1,683.57 + VAT</t>
  </si>
  <si>
    <t>£2,872.43 + VAT</t>
  </si>
  <si>
    <t>£3,278.57 + VAT</t>
  </si>
  <si>
    <t>200+ dwellings</t>
  </si>
  <si>
    <t>Bespoke</t>
  </si>
  <si>
    <t>Any follow up letters required will be at a bespoke price</t>
  </si>
  <si>
    <t>Commercial Development (incl. change of use)</t>
  </si>
  <si>
    <t>£1,288.97 +VAT</t>
  </si>
  <si>
    <t>£1,416.55 + VAT</t>
  </si>
  <si>
    <t>Category of Development</t>
  </si>
  <si>
    <t>Applications directly due to disability</t>
  </si>
  <si>
    <t>House extensions and alterations and ancillary garden buildings</t>
  </si>
  <si>
    <t>£83.33 + VAT</t>
  </si>
  <si>
    <t>£125 + VAT</t>
  </si>
  <si>
    <t>£166.67 + VAT</t>
  </si>
  <si>
    <t>Householder listed building (advice on listed building issues only</t>
  </si>
  <si>
    <t>£208.33 + VAT</t>
  </si>
  <si>
    <t>Conservation area advice</t>
  </si>
  <si>
    <t>Householder extensions to listed buildings</t>
  </si>
  <si>
    <t>£250 + VAT</t>
  </si>
  <si>
    <t>Non-householder listed building advice</t>
  </si>
  <si>
    <t>Any follow up letters required will be deemed as New Enquiry</t>
  </si>
  <si>
    <t>Specialist Advice</t>
  </si>
  <si>
    <t>Category</t>
  </si>
  <si>
    <t>What is provided</t>
  </si>
  <si>
    <t>EPC exemption advice</t>
  </si>
  <si>
    <t>Letter</t>
  </si>
  <si>
    <t>£132.73 + VAT</t>
  </si>
  <si>
    <t>Pre-tree work application advice 1-5 trees</t>
  </si>
  <si>
    <t>Visit and written report</t>
  </si>
  <si>
    <t>£259.48 + VAT</t>
  </si>
  <si>
    <t>Additional follow up written advice (per request)</t>
  </si>
  <si>
    <t>£87.93 + VAT</t>
  </si>
  <si>
    <t>Visit and verbal advice</t>
  </si>
  <si>
    <t>£168.95 + VAT</t>
  </si>
  <si>
    <t>Pre-tree work application advice 6-10 trees</t>
  </si>
  <si>
    <t>£347.41 + VAT</t>
  </si>
  <si>
    <t>£146.43 + VAT</t>
  </si>
  <si>
    <t>£227.58 + VAT</t>
  </si>
  <si>
    <t>Pre-tree work application advice 11+ trees</t>
  </si>
  <si>
    <t>Initial bat survey</t>
  </si>
  <si>
    <t>Site visit and report</t>
  </si>
  <si>
    <t>£430.46 + VAT</t>
  </si>
  <si>
    <t>Urban Design Guide Training</t>
  </si>
  <si>
    <t>Training</t>
  </si>
  <si>
    <t>£68.30 + VAT per hour or part thereof</t>
  </si>
  <si>
    <t>Advice on producing a Design Guide</t>
  </si>
  <si>
    <t>Advice</t>
  </si>
  <si>
    <t>Footpath diversion applications</t>
  </si>
  <si>
    <t>Administration fee</t>
  </si>
  <si>
    <t>£416.67 + VAT</t>
  </si>
  <si>
    <t>High Hedges complaints</t>
  </si>
  <si>
    <t>Permitted Development enquiries</t>
  </si>
  <si>
    <t>£43.75 + VAT</t>
  </si>
  <si>
    <t>Permitted Development enquiries (dropped kerbs)</t>
  </si>
  <si>
    <t>Ecology Advice</t>
  </si>
  <si>
    <t>Office\Site meeting &amp; Written Advice</t>
  </si>
  <si>
    <t>Follow up letter</t>
  </si>
  <si>
    <t>Office\Site Meeting &amp; Written Advice</t>
  </si>
  <si>
    <t>1-9 dwellings</t>
  </si>
  <si>
    <t>£172.41 + VAT</t>
  </si>
  <si>
    <t>£300.02 + VAT</t>
  </si>
  <si>
    <t>£68.30 + VAT</t>
  </si>
  <si>
    <t>£180 + VAT</t>
  </si>
  <si>
    <t>£315 + VAT</t>
  </si>
  <si>
    <t>£70 + VAT</t>
  </si>
  <si>
    <t>£249.13 + VAT</t>
  </si>
  <si>
    <t>£383.73 + VAT</t>
  </si>
  <si>
    <t>£260 + VAT</t>
  </si>
  <si>
    <t>£405 + VAT</t>
  </si>
  <si>
    <t>£281.03 + VAT</t>
  </si>
  <si>
    <t>£408.63 + VAT</t>
  </si>
  <si>
    <t>£300 + VAT</t>
  </si>
  <si>
    <t>£430 + VAT</t>
  </si>
  <si>
    <t>200+ dwellings or non-residential</t>
  </si>
  <si>
    <t>Residential</t>
  </si>
  <si>
    <t>CON29 only</t>
  </si>
  <si>
    <t>LLC1 (Registers only)</t>
  </si>
  <si>
    <t>CON29O Optional enquiries 5 - 21</t>
  </si>
  <si>
    <t>CON29O enquiry 22</t>
  </si>
  <si>
    <t>Additional parcels of land - LLC1</t>
  </si>
  <si>
    <t>Additional parcels of land - CON29</t>
  </si>
  <si>
    <t>Commercial</t>
  </si>
  <si>
    <t>Copy Documents</t>
  </si>
  <si>
    <t>Legal agreements (S106, S38 and S52)</t>
  </si>
  <si>
    <t>Tree preservation orders</t>
  </si>
  <si>
    <t>Enforcement notices</t>
  </si>
  <si>
    <t>Breach of condition notices</t>
  </si>
  <si>
    <t>Planning contravention notices</t>
  </si>
  <si>
    <t>Advance payments code notice</t>
  </si>
  <si>
    <t>Smoke control orders</t>
  </si>
  <si>
    <t>Article 4 direction</t>
  </si>
  <si>
    <t>Stop notice</t>
  </si>
  <si>
    <t>High hedge notice</t>
  </si>
  <si>
    <t>Copy of local search</t>
  </si>
  <si>
    <t>Full Plans Charge</t>
  </si>
  <si>
    <t>Building Notice Charge</t>
  </si>
  <si>
    <r>
      <t>Erection or extension of a single storey detached or attached garage or carport, floor area not exceeding 40m</t>
    </r>
    <r>
      <rPr>
        <vertAlign val="superscript"/>
        <sz val="12"/>
        <rFont val="Arial"/>
        <family val="2"/>
      </rPr>
      <t>2</t>
    </r>
  </si>
  <si>
    <r>
      <t>Erection or extension of a single storey detached or attached garage or carport, floor area exceeding 40m</t>
    </r>
    <r>
      <rPr>
        <vertAlign val="superscript"/>
        <sz val="12"/>
        <rFont val="Arial"/>
        <family val="2"/>
      </rPr>
      <t>2</t>
    </r>
    <r>
      <rPr>
        <sz val="12"/>
        <rFont val="Arial"/>
        <family val="2"/>
      </rPr>
      <t xml:space="preserve"> but not exceeding 60m</t>
    </r>
    <r>
      <rPr>
        <vertAlign val="superscript"/>
        <sz val="12"/>
        <rFont val="Arial"/>
        <family val="2"/>
      </rPr>
      <t>2</t>
    </r>
  </si>
  <si>
    <r>
      <t>Single storey extension, floor area not exceeding 10m</t>
    </r>
    <r>
      <rPr>
        <vertAlign val="superscript"/>
        <sz val="12"/>
        <rFont val="Arial"/>
        <family val="2"/>
      </rPr>
      <t>2</t>
    </r>
  </si>
  <si>
    <r>
      <t>Single storey extension, floor area exceeding 10m</t>
    </r>
    <r>
      <rPr>
        <vertAlign val="superscript"/>
        <sz val="12"/>
        <rFont val="Arial"/>
        <family val="2"/>
      </rPr>
      <t>2</t>
    </r>
    <r>
      <rPr>
        <sz val="12"/>
        <rFont val="Arial"/>
        <family val="2"/>
      </rPr>
      <t xml:space="preserve"> but not exceeding 40m</t>
    </r>
    <r>
      <rPr>
        <vertAlign val="superscript"/>
        <sz val="12"/>
        <rFont val="Arial"/>
        <family val="2"/>
      </rPr>
      <t>2</t>
    </r>
  </si>
  <si>
    <r>
      <t>Single storey extension, floor area exceeding 40m</t>
    </r>
    <r>
      <rPr>
        <vertAlign val="superscript"/>
        <sz val="12"/>
        <rFont val="Arial"/>
        <family val="2"/>
      </rPr>
      <t>2</t>
    </r>
    <r>
      <rPr>
        <sz val="12"/>
        <rFont val="Arial"/>
        <family val="2"/>
      </rPr>
      <t xml:space="preserve"> but not exceeding 60m</t>
    </r>
    <r>
      <rPr>
        <vertAlign val="superscript"/>
        <sz val="12"/>
        <rFont val="Arial"/>
        <family val="2"/>
      </rPr>
      <t>2</t>
    </r>
  </si>
  <si>
    <r>
      <t>Other extension, floor area up to 40m</t>
    </r>
    <r>
      <rPr>
        <vertAlign val="superscript"/>
        <sz val="12"/>
        <rFont val="Arial"/>
        <family val="2"/>
      </rPr>
      <t>2</t>
    </r>
  </si>
  <si>
    <r>
      <t>Other extension, floor area exceeding 40m</t>
    </r>
    <r>
      <rPr>
        <vertAlign val="superscript"/>
        <sz val="12"/>
        <rFont val="Arial"/>
        <family val="2"/>
      </rPr>
      <t>2</t>
    </r>
    <r>
      <rPr>
        <sz val="12"/>
        <rFont val="Arial"/>
        <family val="2"/>
      </rPr>
      <t xml:space="preserve"> but not exceeding 60m</t>
    </r>
    <r>
      <rPr>
        <vertAlign val="superscript"/>
        <sz val="12"/>
        <rFont val="Arial"/>
        <family val="2"/>
      </rPr>
      <t>2</t>
    </r>
  </si>
  <si>
    <r>
      <t>Other extension, floor area exceeding 60m</t>
    </r>
    <r>
      <rPr>
        <vertAlign val="superscript"/>
        <sz val="12"/>
        <rFont val="Arial"/>
        <family val="2"/>
      </rPr>
      <t>2</t>
    </r>
    <r>
      <rPr>
        <sz val="12"/>
        <rFont val="Arial"/>
        <family val="2"/>
      </rPr>
      <t xml:space="preserve"> but not exceeding 100m</t>
    </r>
    <r>
      <rPr>
        <vertAlign val="superscript"/>
        <sz val="12"/>
        <rFont val="Arial"/>
        <family val="2"/>
      </rPr>
      <t>2</t>
    </r>
  </si>
  <si>
    <r>
      <t>Loft  conversion, floor  area  not  exceeding 40m</t>
    </r>
    <r>
      <rPr>
        <vertAlign val="superscript"/>
        <sz val="12"/>
        <rFont val="Arial"/>
        <family val="2"/>
      </rPr>
      <t>2</t>
    </r>
  </si>
  <si>
    <r>
      <t>Loft  conversion, floor  area  exceeding 40m</t>
    </r>
    <r>
      <rPr>
        <vertAlign val="superscript"/>
        <sz val="12"/>
        <rFont val="Arial"/>
        <family val="2"/>
      </rPr>
      <t>2</t>
    </r>
  </si>
  <si>
    <r>
      <t>Basements up to 60m</t>
    </r>
    <r>
      <rPr>
        <vertAlign val="superscript"/>
        <sz val="12"/>
        <rFont val="Arial"/>
        <family val="2"/>
      </rPr>
      <t>2</t>
    </r>
  </si>
  <si>
    <r>
      <t>Basements exceeding 60m</t>
    </r>
    <r>
      <rPr>
        <vertAlign val="superscript"/>
        <sz val="12"/>
        <rFont val="Arial"/>
        <family val="2"/>
      </rPr>
      <t>2</t>
    </r>
  </si>
  <si>
    <t>As for similar sized/storied extension</t>
  </si>
  <si>
    <t>Replacement windows and doors, up to 20 units</t>
  </si>
  <si>
    <t>Any electrical installation works installed by an unqualified person e.g. DIY</t>
  </si>
  <si>
    <t>   The charge for electrical work carried out by an unqualified person will include a supplementary charge to cover the whole cost of employing a specialist contractor to inspect and test the work.</t>
  </si>
  <si>
    <t>   Extension charge includes alteration to provide access into extension. A separate charge applies for any other alteration.</t>
  </si>
  <si>
    <t>   Loft conversion charge includes alteration to provide access and additional support. A separate charge applies for any other alteration.</t>
  </si>
  <si>
    <t>   All charges assume that services, including electrics, are self-certified under an appropriate competent person self-certification scheme.</t>
  </si>
  <si>
    <t>   A supplementary charge will be applied for any notifiable electrical installation work that is not self certified.</t>
  </si>
  <si>
    <t>   A supplementary charge may be applied for any specialist consultant advice or services.</t>
  </si>
  <si>
    <t>Table D - Miscellaneous</t>
  </si>
  <si>
    <t>£ (Excl. VAT)</t>
  </si>
  <si>
    <t>£ (Incl. VAT)</t>
  </si>
  <si>
    <t>Acceptance of initial notice letter</t>
  </si>
  <si>
    <t>Copy of Completion Certificate</t>
  </si>
  <si>
    <t>Pre application meeting</t>
  </si>
  <si>
    <t>Exemption certificate</t>
  </si>
  <si>
    <t>Unauthorised distribution of free printed matter</t>
  </si>
  <si>
    <r>
      <t>Gross Floor Space (M</t>
    </r>
    <r>
      <rPr>
        <b/>
        <vertAlign val="superscript"/>
        <sz val="12"/>
        <rFont val="Arial"/>
        <family val="2"/>
      </rPr>
      <t>2</t>
    </r>
    <r>
      <rPr>
        <b/>
        <sz val="12"/>
        <rFont val="Arial"/>
        <family val="2"/>
      </rPr>
      <t>)</t>
    </r>
  </si>
  <si>
    <t>Scrap metal dealer licences (must be renewed every 3 years)</t>
  </si>
  <si>
    <t>Site licence - new application</t>
  </si>
  <si>
    <t>Site licence - renewal</t>
  </si>
  <si>
    <t>Mobile collector - new application</t>
  </si>
  <si>
    <t>Mobile collector - renewal</t>
  </si>
  <si>
    <t>If premises Primarily for the supply of alcohol</t>
  </si>
  <si>
    <t>Dogs not reclaimed by 4p.m. Friday charged for weekend</t>
  </si>
  <si>
    <t>NOTE:</t>
  </si>
  <si>
    <t>The Beacon Centre Wantage</t>
  </si>
  <si>
    <t>Room rates per hour</t>
  </si>
  <si>
    <t>Ridgeway</t>
  </si>
  <si>
    <t>Challow</t>
  </si>
  <si>
    <t>Lockinge</t>
  </si>
  <si>
    <t>Hanney</t>
  </si>
  <si>
    <t>Sparsholt</t>
  </si>
  <si>
    <t>CON29O enquiry 22 - admin fee</t>
  </si>
  <si>
    <t>CON29O Part III enquiries</t>
  </si>
  <si>
    <t>Garages are included in the basic search fee i.e. garages or parking spaces in a separate block forming part of the title</t>
  </si>
  <si>
    <t>Legal</t>
  </si>
  <si>
    <t>Cost negotiated and chargeable on property transactions - Lawyer- hourly rate *</t>
  </si>
  <si>
    <t>Cost negotiated and chargeable on property transactions - legal assistant/paralegal - hourly rate</t>
  </si>
  <si>
    <t>Section 106 agreements -hourly rate for all agreements</t>
  </si>
  <si>
    <t xml:space="preserve">Redemption of mortgages (DSI) </t>
  </si>
  <si>
    <t>Grant of a lease *</t>
  </si>
  <si>
    <t>Grant of an easement *</t>
  </si>
  <si>
    <t>Scaffolding licence *</t>
  </si>
  <si>
    <t>Sales *</t>
  </si>
  <si>
    <t>Tenancy at Will/ Licence to occupy/use *</t>
  </si>
  <si>
    <t>Consent under a restriction/ miscellaneous matters such as Deeds of Covenant/ Release *</t>
  </si>
  <si>
    <t>Grant of Wayleave *</t>
  </si>
  <si>
    <t>Licences to Assign\Underlet\Charge\Alter\Undertake works *</t>
  </si>
  <si>
    <t>* - Subject to review on notice depending on complexity.</t>
  </si>
  <si>
    <t>1,600 - 3,350</t>
  </si>
  <si>
    <t>1,100 - 2,200</t>
  </si>
  <si>
    <t>830 - 1,950</t>
  </si>
  <si>
    <t>1,100 - 1,600</t>
  </si>
  <si>
    <t>720 -1,400</t>
  </si>
  <si>
    <t>800 - 1,100</t>
  </si>
  <si>
    <t>Register of Electors</t>
  </si>
  <si>
    <t>Printed copy of the Electoral Register (edited version) - basic charge</t>
  </si>
  <si>
    <t>Printed copy of the Electoral Register (edited version) - additional charge per 1,000 entries</t>
  </si>
  <si>
    <t>Data Copy of the Electoral Register (edited version) - basic charge</t>
  </si>
  <si>
    <t>Data Copy of the Electoral Register (edited version) - additional charge per 1,000 entries</t>
  </si>
  <si>
    <t>Printed copy of the List of Overseas Electors</t>
  </si>
  <si>
    <t>Printed copy of the List of Overseas Electors - additional charge per 1,000 entries</t>
  </si>
  <si>
    <t>Data copy of the list of overseas electors</t>
  </si>
  <si>
    <t>Data copy of the list of Overseas Electors – additional charge per 1,000 entries</t>
  </si>
  <si>
    <t>Copy of a return or declaration of election expenses (or accompanying document) – per side</t>
  </si>
  <si>
    <t>Marked copy of the register used at Election, admin fee for each request</t>
  </si>
  <si>
    <t>Marked copy of Register used at Election – additional charge per 1,000 entries printed format</t>
  </si>
  <si>
    <t>Marked register 1000 entries data</t>
  </si>
  <si>
    <t>District Community Centre</t>
  </si>
  <si>
    <t>Room Hire Rates</t>
  </si>
  <si>
    <t>Community\Charity rate - per hour</t>
  </si>
  <si>
    <t>Standard rate - per hour</t>
  </si>
  <si>
    <t>Arts Centre</t>
  </si>
  <si>
    <t>Hourly rates</t>
  </si>
  <si>
    <t>Surveyor</t>
  </si>
  <si>
    <t>Property Manager</t>
  </si>
  <si>
    <t>Licences to Assign\Underlet\Remove Charge\Alter\Undertake works *</t>
  </si>
  <si>
    <t>Licence to apply for planning permission</t>
  </si>
  <si>
    <t>1,660 - 3,900</t>
  </si>
  <si>
    <t>2,200 - 5,200</t>
  </si>
  <si>
    <t>Licences for any 2 of the above in a single application</t>
  </si>
  <si>
    <t>Licences for any 3 of the above in a single application</t>
  </si>
  <si>
    <t>Licence for change of use</t>
  </si>
  <si>
    <t>Students</t>
  </si>
  <si>
    <t>Use of Council land for filming - per day</t>
  </si>
  <si>
    <t>Small - Crew size 1-5 persons</t>
  </si>
  <si>
    <t>Medium - Crew size 6-11 persons</t>
  </si>
  <si>
    <t>Large - crew size 12-20 persons</t>
  </si>
  <si>
    <t>filming for education\documentary\non-commercial purposes</t>
  </si>
  <si>
    <t>Extra large - crew size 20+ persons</t>
  </si>
  <si>
    <t>filming for all other purposes</t>
  </si>
  <si>
    <t>Council land used for events</t>
  </si>
  <si>
    <t>Community/Charity events</t>
  </si>
  <si>
    <t>Audience capacity up to 300</t>
  </si>
  <si>
    <t>Audience capacity 300 - 1,500</t>
  </si>
  <si>
    <t>Audience capacity 1,500 - 3,000</t>
  </si>
  <si>
    <t>Audience capacity over 3,000</t>
  </si>
  <si>
    <t>Commercial events</t>
  </si>
  <si>
    <t>Other costs</t>
  </si>
  <si>
    <t>Consent under a restrictive covenant</t>
  </si>
  <si>
    <t>Deeds of covenant\release</t>
  </si>
  <si>
    <t>S157 removal of restrictions - flat fee</t>
  </si>
  <si>
    <t>Consent under a restriction - flat rate</t>
  </si>
  <si>
    <t>* = Depends upon complexity</t>
  </si>
  <si>
    <t>*Commission on sale of Mobile Homes and use of pitches</t>
  </si>
  <si>
    <r>
      <rPr>
        <b/>
        <i/>
        <sz val="12"/>
        <rFont val="Gill Sans MT Light"/>
      </rPr>
      <t>Note</t>
    </r>
    <r>
      <rPr>
        <i/>
        <sz val="12"/>
        <rFont val="Gill Sans MT Light"/>
        <family val="2"/>
      </rPr>
      <t>: There is no charge for locating, retrieving or extracting environmental information, or for: Information
contained in the public register we hold, lists of information or examining information at the Council's offices. 
No charge will be made in respect of simple telephone requests by students in full time education.</t>
    </r>
  </si>
  <si>
    <r>
      <rPr>
        <b/>
        <sz val="12"/>
        <rFont val="Gill Sans MT Light"/>
      </rPr>
      <t>Staff time</t>
    </r>
    <r>
      <rPr>
        <sz val="12"/>
        <rFont val="Gill Sans MT Light"/>
        <family val="2"/>
      </rPr>
      <t xml:space="preserve"> - if information is to be created for the purpose of the request (i.e. outside the EIR) 
then the charge is at an hourly rate in accordance with the Council's Annual Budget Book and Charging Policy.  
The hourly charge for 2012/13 is £73.46</t>
    </r>
  </si>
  <si>
    <r>
      <t>New dwelling\conversion to new dwelling up to three storeys, floor area not exceeding 300m</t>
    </r>
    <r>
      <rPr>
        <vertAlign val="superscript"/>
        <sz val="12"/>
        <rFont val="Arial"/>
        <family val="2"/>
      </rPr>
      <t>2</t>
    </r>
  </si>
  <si>
    <r>
      <t xml:space="preserve">Example Charge Calculation: </t>
    </r>
    <r>
      <rPr>
        <sz val="12"/>
        <rFont val="Arial"/>
        <family val="2"/>
      </rPr>
      <t>Floor area for extension includes the total internal area of ALL the storeys e.g. rear two storey extension 24m2  + internal</t>
    </r>
  </si>
  <si>
    <t xml:space="preserve"> alteration estimated cost £5000 = Table B category 8 (other extension 24m2)  + 50% Table C category 4</t>
  </si>
  <si>
    <t xml:space="preserve">           £</t>
  </si>
  <si>
    <t>Planning Pre-application</t>
  </si>
  <si>
    <t>Householder Applications</t>
  </si>
  <si>
    <r>
      <t xml:space="preserve">Alterations\extensions to a </t>
    </r>
    <r>
      <rPr>
        <b/>
        <sz val="12"/>
        <rFont val="Arial"/>
        <family val="2"/>
      </rPr>
      <t>single</t>
    </r>
    <r>
      <rPr>
        <sz val="12"/>
        <rFont val="Arial"/>
        <family val="2"/>
      </rPr>
      <t xml:space="preserve"> dwelling house, including works within boundary</t>
    </r>
  </si>
  <si>
    <r>
      <t>Up to and including 40M</t>
    </r>
    <r>
      <rPr>
        <vertAlign val="superscript"/>
        <sz val="12"/>
        <rFont val="Arial"/>
        <family val="2"/>
      </rPr>
      <t>2</t>
    </r>
  </si>
  <si>
    <r>
      <t>More than 40M</t>
    </r>
    <r>
      <rPr>
        <vertAlign val="superscript"/>
        <sz val="12"/>
        <rFont val="Arial"/>
        <family val="2"/>
      </rPr>
      <t>2</t>
    </r>
    <r>
      <rPr>
        <sz val="12"/>
        <rFont val="Arial"/>
        <family val="2"/>
      </rPr>
      <t xml:space="preserve"> but no more than 75M</t>
    </r>
    <r>
      <rPr>
        <vertAlign val="superscript"/>
        <sz val="12"/>
        <rFont val="Arial"/>
        <family val="2"/>
      </rPr>
      <t>2</t>
    </r>
  </si>
  <si>
    <r>
      <t>Gross floor space created by the development per additional 75M</t>
    </r>
    <r>
      <rPr>
        <vertAlign val="superscript"/>
        <sz val="12"/>
        <rFont val="Arial"/>
        <family val="2"/>
      </rPr>
      <t>2</t>
    </r>
  </si>
  <si>
    <r>
      <t>More than 75M</t>
    </r>
    <r>
      <rPr>
        <vertAlign val="superscript"/>
        <sz val="12"/>
        <rFont val="Arial"/>
        <family val="2"/>
      </rPr>
      <t>2</t>
    </r>
    <r>
      <rPr>
        <sz val="12"/>
        <rFont val="Arial"/>
        <family val="2"/>
      </rPr>
      <t xml:space="preserve"> but no more than 3,750M</t>
    </r>
    <r>
      <rPr>
        <vertAlign val="superscript"/>
        <sz val="12"/>
        <rFont val="Arial"/>
        <family val="2"/>
      </rPr>
      <t>2</t>
    </r>
  </si>
  <si>
    <r>
      <t>More than 3,750M</t>
    </r>
    <r>
      <rPr>
        <vertAlign val="superscript"/>
        <sz val="12"/>
        <rFont val="Arial"/>
        <family val="2"/>
      </rPr>
      <t>2</t>
    </r>
    <r>
      <rPr>
        <sz val="12"/>
        <rFont val="Arial"/>
        <family val="2"/>
      </rPr>
      <t xml:space="preserve"> per 75M</t>
    </r>
    <r>
      <rPr>
        <vertAlign val="superscript"/>
        <sz val="12"/>
        <rFont val="Arial"/>
        <family val="2"/>
      </rPr>
      <t>2</t>
    </r>
  </si>
  <si>
    <r>
      <t xml:space="preserve">Erection of buildings </t>
    </r>
    <r>
      <rPr>
        <sz val="12"/>
        <rFont val="Arial"/>
        <family val="2"/>
      </rPr>
      <t>(on land used for agriculture for agricultural purposes)</t>
    </r>
  </si>
  <si>
    <r>
      <t>Up to and including 465M</t>
    </r>
    <r>
      <rPr>
        <vertAlign val="superscript"/>
        <sz val="12"/>
        <rFont val="Arial"/>
        <family val="2"/>
      </rPr>
      <t>2</t>
    </r>
  </si>
  <si>
    <r>
      <t>Gross floor space created by the development more than 465M</t>
    </r>
    <r>
      <rPr>
        <vertAlign val="superscript"/>
        <sz val="12"/>
        <rFont val="Arial"/>
        <family val="2"/>
      </rPr>
      <t>2</t>
    </r>
    <r>
      <rPr>
        <sz val="12"/>
        <rFont val="Arial"/>
        <family val="2"/>
      </rPr>
      <t xml:space="preserve"> but less than 540M</t>
    </r>
    <r>
      <rPr>
        <vertAlign val="superscript"/>
        <sz val="12"/>
        <rFont val="Arial"/>
        <family val="2"/>
      </rPr>
      <t>2</t>
    </r>
  </si>
  <si>
    <r>
      <t>More than 465M</t>
    </r>
    <r>
      <rPr>
        <vertAlign val="superscript"/>
        <sz val="12"/>
        <rFont val="Arial"/>
        <family val="2"/>
      </rPr>
      <t>2</t>
    </r>
    <r>
      <rPr>
        <sz val="12"/>
        <rFont val="Arial"/>
        <family val="2"/>
      </rPr>
      <t xml:space="preserve"> but no more than 540M</t>
    </r>
    <r>
      <rPr>
        <vertAlign val="superscript"/>
        <sz val="12"/>
        <rFont val="Arial"/>
        <family val="2"/>
      </rPr>
      <t>2</t>
    </r>
  </si>
  <si>
    <r>
      <t>Gross floor space created by the development per additional 75M</t>
    </r>
    <r>
      <rPr>
        <vertAlign val="superscript"/>
        <sz val="12"/>
        <rFont val="Arial"/>
        <family val="2"/>
      </rPr>
      <t>2</t>
    </r>
    <r>
      <rPr>
        <sz val="12"/>
        <rFont val="Arial"/>
        <family val="2"/>
      </rPr>
      <t xml:space="preserve"> in excess of 540M</t>
    </r>
    <r>
      <rPr>
        <vertAlign val="superscript"/>
        <sz val="12"/>
        <rFont val="Arial"/>
        <family val="2"/>
      </rPr>
      <t>2</t>
    </r>
    <r>
      <rPr>
        <sz val="12"/>
        <rFont val="Arial"/>
        <family val="2"/>
      </rPr>
      <t xml:space="preserve"> up to  and including 4,215M</t>
    </r>
    <r>
      <rPr>
        <vertAlign val="superscript"/>
        <sz val="12"/>
        <rFont val="Arial"/>
        <family val="2"/>
      </rPr>
      <t>2</t>
    </r>
    <r>
      <rPr>
        <sz val="12"/>
        <rFont val="Arial"/>
        <family val="2"/>
      </rPr>
      <t xml:space="preserve"> </t>
    </r>
  </si>
  <si>
    <r>
      <t>Per 75M</t>
    </r>
    <r>
      <rPr>
        <vertAlign val="superscript"/>
        <sz val="12"/>
        <rFont val="Arial"/>
        <family val="2"/>
      </rPr>
      <t>2</t>
    </r>
  </si>
  <si>
    <r>
      <t xml:space="preserve">Erection of buildings </t>
    </r>
    <r>
      <rPr>
        <sz val="12"/>
        <rFont val="Arial"/>
        <family val="2"/>
      </rPr>
      <t>(on land used for the purposes of agricultural)</t>
    </r>
  </si>
  <si>
    <r>
      <t>More than 465M</t>
    </r>
    <r>
      <rPr>
        <vertAlign val="superscript"/>
        <sz val="12"/>
        <rFont val="Arial"/>
        <family val="2"/>
      </rPr>
      <t>2</t>
    </r>
  </si>
  <si>
    <t>Car parks, service toads or other accesses</t>
  </si>
  <si>
    <t>Approval/variation/discharge of condition</t>
  </si>
  <si>
    <t>Prior approval for a Proposed Larger Home Extension</t>
  </si>
  <si>
    <t>30 per cent</t>
  </si>
  <si>
    <t>Resources</t>
  </si>
  <si>
    <t>Pavement licence</t>
  </si>
  <si>
    <t>Driver Licences (3 year licence)</t>
  </si>
  <si>
    <t>Hackney carriage and Private Hire badge</t>
  </si>
  <si>
    <t>Licence plate platform kit</t>
  </si>
  <si>
    <t>Private hire plate exemption (operator of up to 3 vehicles)</t>
  </si>
  <si>
    <t>Private hire plate exemption (operator of up to 5 vehicles)</t>
  </si>
  <si>
    <t>Private hire plate exemption (operator of up to 9 vehicles)</t>
  </si>
  <si>
    <t>Private hire plate exemption (operator of 10 vehicles and over)</t>
  </si>
  <si>
    <t>Issue of Certificate</t>
  </si>
  <si>
    <t>Inspection of goods - Officer rate per hour</t>
  </si>
  <si>
    <t>Primary Authority: Officer hourly rate (Existing contracts)</t>
  </si>
  <si>
    <t>Primary Authority: Officer hourly rate (New contracts)</t>
  </si>
  <si>
    <t>Creating HACCP for business\consultancy</t>
  </si>
  <si>
    <t>Duplicate\replacement skin piercing certificate (no changes)</t>
  </si>
  <si>
    <t>Dog Control (Release of an impounded Stray Dog)</t>
  </si>
  <si>
    <t>Vets inspections will be arranged by the council and recharged separately</t>
  </si>
  <si>
    <t>Vets inspection will be arranged by the council and invoices separately</t>
  </si>
  <si>
    <t>Home Improvement Agency:</t>
  </si>
  <si>
    <t>Agency fee - DFG Facilitation</t>
  </si>
  <si>
    <t>Agency Fees for balance of Grant-aided Works Above £5,000</t>
  </si>
  <si>
    <t>14% of cost</t>
  </si>
  <si>
    <t>Small Repairs Fee - Estimates quoted at £15 per hour plus VAT (if applicable) plus cost of materials used</t>
  </si>
  <si>
    <t>CEMETERIES</t>
  </si>
  <si>
    <t>Burial</t>
  </si>
  <si>
    <t>Child up to 18 years old</t>
  </si>
  <si>
    <t>Single depth</t>
  </si>
  <si>
    <t>Double depth</t>
  </si>
  <si>
    <t>Treble depth</t>
  </si>
  <si>
    <t>Cremation urn or remains</t>
  </si>
  <si>
    <t>Exclusive Rights of Burial</t>
  </si>
  <si>
    <t>Grave space - Adult</t>
  </si>
  <si>
    <t>Grave space - Cremation urn or remains</t>
  </si>
  <si>
    <t>Other charges</t>
  </si>
  <si>
    <t>Right to erect monument or place memorial stone</t>
  </si>
  <si>
    <t>Temp monument not exceeding 2ftx2ftx2ft</t>
  </si>
  <si>
    <t>Additional inscriptions</t>
  </si>
  <si>
    <t>Memorial plaque for cremated remains</t>
  </si>
  <si>
    <t>Admin charge for amendments to Exclusive Rights</t>
  </si>
  <si>
    <r>
      <t>Note:</t>
    </r>
    <r>
      <rPr>
        <sz val="12"/>
        <rFont val="Arial"/>
        <family val="2"/>
      </rPr>
      <t xml:space="preserve"> all the above charges are double for non South Oxfordshire District Council residents</t>
    </r>
  </si>
  <si>
    <t xml:space="preserve">             £</t>
  </si>
  <si>
    <t xml:space="preserve">     £</t>
  </si>
  <si>
    <t>Rarely used - advised by Officer not to list them</t>
  </si>
  <si>
    <t>*Events that exceed 5,000 people will be liable for an additional fee to be charged on an application for a premises licence authorising the event</t>
  </si>
  <si>
    <t>Note: Fees are determined by Government</t>
  </si>
  <si>
    <t>Local Search Fees</t>
  </si>
  <si>
    <t>2022/23</t>
  </si>
  <si>
    <t>Adult Gaming Centre</t>
  </si>
  <si>
    <t>Driver Miscellaneous admin fee</t>
  </si>
  <si>
    <t>Low emission* or Wheelchair Accessible Vehicles</t>
  </si>
  <si>
    <t>All other vehicle types</t>
  </si>
  <si>
    <t>Replacement plate</t>
  </si>
  <si>
    <t>Replacement paper licence</t>
  </si>
  <si>
    <t>Miscellaneous admin fee</t>
  </si>
  <si>
    <t>Hackney Carriage - Vehicle Licences (1 year licence)</t>
  </si>
  <si>
    <t>Private Hire - Vehicle Licences (1 year licence)</t>
  </si>
  <si>
    <t>Replacement plate or sticker</t>
  </si>
  <si>
    <t>- Transfer of ownership or change of vehicle</t>
  </si>
  <si>
    <t>Private Hire - Operator licences (5 year licence)</t>
  </si>
  <si>
    <t>High 5 Service (FH advice to help business achieve a 5 rating)</t>
  </si>
  <si>
    <t>Guest Operator (less than 10 days per year in district)</t>
  </si>
  <si>
    <t>Depositing litter</t>
  </si>
  <si>
    <t>Graffiti &amp; Fly-posting</t>
  </si>
  <si>
    <t>Dog fouling</t>
  </si>
  <si>
    <t>Failure to comply with a waste receptacles notice</t>
  </si>
  <si>
    <t xml:space="preserve">Failure to comply with a street litter control notice </t>
  </si>
  <si>
    <t>Failure to comply with a litter clearing notice</t>
  </si>
  <si>
    <t>Failure to produce waste documents</t>
  </si>
  <si>
    <t>Failure to produce authority to transport waste</t>
  </si>
  <si>
    <t>Smoking in smoke free premises or work vehicles</t>
  </si>
  <si>
    <t>Failure to display no smoking signs</t>
  </si>
  <si>
    <t>Fly-tipping</t>
  </si>
  <si>
    <t>Household Duty of Care</t>
  </si>
  <si>
    <t>Execution and other post completion formalities on external section 106 agreements going forward.</t>
  </si>
  <si>
    <t>Acquisitions - hourly rate</t>
  </si>
  <si>
    <t>1,680 - 3,520</t>
  </si>
  <si>
    <t>1,155 - 2,310</t>
  </si>
  <si>
    <t>875- 2,050</t>
  </si>
  <si>
    <t>755 - 1,470</t>
  </si>
  <si>
    <t>1,155 - 1,700</t>
  </si>
  <si>
    <t>760 -1,500</t>
  </si>
  <si>
    <t>205 - 1,575</t>
  </si>
  <si>
    <t>840 - 1,155</t>
  </si>
  <si>
    <t xml:space="preserve">Registration of a Part 11 notice (light obstruction) </t>
  </si>
  <si>
    <t xml:space="preserve">Filing a definitive certificate from Upper Chamber (Lands Tribunal) </t>
  </si>
  <si>
    <t>Filing a judgment or order regarding a Part 11 notice</t>
  </si>
  <si>
    <t>Consent under a restriction/miscellaneous matters such as Deeds of Covenant/Release *</t>
  </si>
  <si>
    <t>Seek individual charge</t>
  </si>
  <si>
    <t xml:space="preserve">Basic Charge </t>
  </si>
  <si>
    <t>£761.25 + VAT</t>
  </si>
  <si>
    <t>£890.40 + VAT</t>
  </si>
  <si>
    <t>£1018.50 + VAT</t>
  </si>
  <si>
    <t>£892.50 + VAT</t>
  </si>
  <si>
    <t>£1212.75 + VAT</t>
  </si>
  <si>
    <t>£1139.25 + VAT</t>
  </si>
  <si>
    <t>£1417.50 + VAT</t>
  </si>
  <si>
    <t>£1701.00 + VAT</t>
  </si>
  <si>
    <t>£1459.50 + VAT</t>
  </si>
  <si>
    <t>£2184.00 + VAT</t>
  </si>
  <si>
    <t>£2562.00 + VAT</t>
  </si>
  <si>
    <t>£1858.50 + VAT</t>
  </si>
  <si>
    <t>£3166.80 + VAT</t>
  </si>
  <si>
    <t>£3612.00 + VAT</t>
  </si>
  <si>
    <t>Change of use with no operational development, proposed internal alterations and/or fenestration changes to existing commercial buildings only</t>
  </si>
  <si>
    <t>£270.83 + VAT</t>
  </si>
  <si>
    <t>NA</t>
  </si>
  <si>
    <t>0 - 250</t>
  </si>
  <si>
    <t>£750.00 + VAT</t>
  </si>
  <si>
    <t>£835.47 + VAT</t>
  </si>
  <si>
    <t>£1047.17 + VAT</t>
  </si>
  <si>
    <t>251 - 999</t>
  </si>
  <si>
    <t>£1416.67 + VAT</t>
  </si>
  <si>
    <t>£1509.48 + VAT</t>
  </si>
  <si>
    <t>£1602.30 + VAT</t>
  </si>
  <si>
    <t>1,000 - 2499</t>
  </si>
  <si>
    <t>£2291.67 + VAT</t>
  </si>
  <si>
    <t>£2390.35 + VAT</t>
  </si>
  <si>
    <t>£2489.03 + VAT</t>
  </si>
  <si>
    <t>Over 2,500</t>
  </si>
  <si>
    <t>£92.40 + VAT</t>
  </si>
  <si>
    <t>£136.50 + VAT</t>
  </si>
  <si>
    <t>£183.75 + VAT</t>
  </si>
  <si>
    <t>£231.00 + VAT</t>
  </si>
  <si>
    <t>£278.25 + VAT</t>
  </si>
  <si>
    <t>£147.00 + VAT</t>
  </si>
  <si>
    <t>£283.50 + VAT</t>
  </si>
  <si>
    <t>£96.60 + VAT</t>
  </si>
  <si>
    <t>£185.85 + VAT</t>
  </si>
  <si>
    <t>£383.25 + VAT</t>
  </si>
  <si>
    <t>£162.75 + VAT</t>
  </si>
  <si>
    <t>£252.00 + VAT</t>
  </si>
  <si>
    <t>£472.50 + VAT</t>
  </si>
  <si>
    <t>£462.00 + VAT</t>
  </si>
  <si>
    <t>£47.25 + VAT</t>
  </si>
  <si>
    <t>In excess of 50 properties, for each additional 10 properties or part thereof add</t>
  </si>
  <si>
    <t>CAR PARK</t>
  </si>
  <si>
    <t>TYPE OF PARKING</t>
  </si>
  <si>
    <t>PERIOD</t>
  </si>
  <si>
    <t xml:space="preserve">CHARGES </t>
  </si>
  <si>
    <t>Current Charging Period</t>
  </si>
  <si>
    <t>New Charging Period</t>
  </si>
  <si>
    <t>Abbey Close</t>
  </si>
  <si>
    <t>Pay and Display</t>
  </si>
  <si>
    <t>(Mon-Sun 8.00am to 6:00pm)</t>
  </si>
  <si>
    <t>Up to 1 hr</t>
  </si>
  <si>
    <t>Up to 2 hrs</t>
  </si>
  <si>
    <t>Up to 3 hrs</t>
  </si>
  <si>
    <t>Up to 4 hrs</t>
  </si>
  <si>
    <t>Up to 6 hrs</t>
  </si>
  <si>
    <t>Over 6 hours</t>
  </si>
  <si>
    <t>Permits Mon – Sun Non-transferable</t>
  </si>
  <si>
    <t>Annual</t>
  </si>
  <si>
    <t>6 months</t>
  </si>
  <si>
    <t>3 months</t>
  </si>
  <si>
    <t>1 month</t>
  </si>
  <si>
    <t>Permits Mon-Fri (5 day) Non-transferable</t>
  </si>
  <si>
    <t>Cosener’s House Day permits 24 hours (in advance)</t>
  </si>
  <si>
    <t>Civic</t>
  </si>
  <si>
    <t xml:space="preserve">Pay and Display </t>
  </si>
  <si>
    <t>(Mon-Sat 8.00am to 6:00pm)</t>
  </si>
  <si>
    <t>Audlett Drive</t>
  </si>
  <si>
    <t>Permits Mon – Sun (7 days) Non-transferable</t>
  </si>
  <si>
    <t>Charter M/S</t>
  </si>
  <si>
    <r>
      <t xml:space="preserve">Permits Mon – Sun </t>
    </r>
    <r>
      <rPr>
        <sz val="11"/>
        <rFont val="Arial"/>
        <family val="2"/>
      </rPr>
      <t>Non-transferable</t>
    </r>
  </si>
  <si>
    <r>
      <t xml:space="preserve">Permits Mon-Fri (5 day) </t>
    </r>
    <r>
      <rPr>
        <sz val="11"/>
        <rFont val="Arial"/>
        <family val="2"/>
      </rPr>
      <t>Non-transferable</t>
    </r>
  </si>
  <si>
    <r>
      <t xml:space="preserve">Annual am or pm </t>
    </r>
    <r>
      <rPr>
        <sz val="11"/>
        <rFont val="Arial"/>
        <family val="2"/>
      </rPr>
      <t>Non-transferable</t>
    </r>
  </si>
  <si>
    <t>6 days</t>
  </si>
  <si>
    <t>5 days</t>
  </si>
  <si>
    <t>Vehicle Release Fee</t>
  </si>
  <si>
    <t>West St Helen St</t>
  </si>
  <si>
    <t>Cattle Market</t>
  </si>
  <si>
    <t>Hales Meadow</t>
  </si>
  <si>
    <t>Market trader Permits</t>
  </si>
  <si>
    <t>Rye Farm</t>
  </si>
  <si>
    <t>Portway</t>
  </si>
  <si>
    <t>Wantage</t>
  </si>
  <si>
    <r>
      <t xml:space="preserve">Permits Mon – Sun (7 days) </t>
    </r>
    <r>
      <rPr>
        <sz val="11"/>
        <color rgb="FF000000"/>
        <rFont val="Arial"/>
        <family val="2"/>
      </rPr>
      <t>Non-transferable</t>
    </r>
  </si>
  <si>
    <r>
      <t xml:space="preserve">Permits – School Term  </t>
    </r>
    <r>
      <rPr>
        <sz val="11"/>
        <rFont val="Arial"/>
        <family val="2"/>
      </rPr>
      <t>Non-transferable</t>
    </r>
  </si>
  <si>
    <t>Daily (10 min)</t>
  </si>
  <si>
    <t>Limborough Rd</t>
  </si>
  <si>
    <t>A &amp; B Wantage</t>
  </si>
  <si>
    <r>
      <t xml:space="preserve">Market trader Permits </t>
    </r>
    <r>
      <rPr>
        <sz val="11"/>
        <color rgb="FF000000"/>
        <rFont val="Arial"/>
        <family val="2"/>
      </rPr>
      <t>Non-transferable</t>
    </r>
  </si>
  <si>
    <t>Mill Street, Undercroft</t>
  </si>
  <si>
    <t>Southampton Street</t>
  </si>
  <si>
    <t>Faringdon</t>
  </si>
  <si>
    <t>Gloucester St</t>
  </si>
  <si>
    <t xml:space="preserve">Permits – School Term </t>
  </si>
  <si>
    <t>Daily (20 min)</t>
  </si>
  <si>
    <t>General - On application</t>
  </si>
  <si>
    <t>Daily rate for Skips</t>
  </si>
  <si>
    <t>Wheelie Bins (per space)</t>
  </si>
  <si>
    <t>Permit replacement</t>
  </si>
  <si>
    <t>Permit Refunds (Admin cost)</t>
  </si>
  <si>
    <t>Single dwelling house</t>
  </si>
  <si>
    <t>Two or more dwelling houses (or two or more flats)</t>
  </si>
  <si>
    <t>Per dwelling house in excess of 50</t>
  </si>
  <si>
    <t>Proposed change of use of a building from Office Use (Class B! to a use falling within Class C3 (Dwelling house)</t>
  </si>
  <si>
    <t>Proposed change of use of Agricultural Building to a Dwelling house (Class C3) where there are no Associated Building Operations</t>
  </si>
  <si>
    <t>Proposed change of use of Agricultural Building to a Dwelling house (Class C3) and Associated Building Operations</t>
  </si>
  <si>
    <t>Proposed change of use of a building from a Retail (Class A1 or A2) or Mixed Retail and Residential use to a use falling within a Dwelling house (Class C3) where there are no Associated Building Operations</t>
  </si>
  <si>
    <t>Proposed change of use of a building from a Retail (Class A1 or A2) or Mixed Retail and Residential use to a use falling within a Dwelling house (Class C3) and Associated Building Operations</t>
  </si>
  <si>
    <t>Notification of Prior Approval for a Change of Use from Storage or Distribution Buildings (Class B8) and any land within its curtilage to Dwelling houses (Class C3)</t>
  </si>
  <si>
    <t>Notification of Prior Approval for a Change of Use from Amusement Arcades\Centres and Casinos (Sui Generis Uses) and any land within its curtilage to Dwelling houses (Class C3)</t>
  </si>
  <si>
    <t>Notification of Prior Approval for a Change of Use from Amusement Arcades\Centres and Casinos (Sui Generis Uses) and any land within its curtilage to Dwelling houses (Class C3) and Associated Building Operations</t>
  </si>
  <si>
    <t>Change of use (of a building to use as one or more separate dwelling houses, or other cases)</t>
  </si>
  <si>
    <t>Not more that 50 dwelling houses</t>
  </si>
  <si>
    <t>Each dwelling house</t>
  </si>
  <si>
    <t>More than 50 dwelling houses £22,859 plus</t>
  </si>
  <si>
    <t>Each dwelling house in excess of 50</t>
  </si>
  <si>
    <t>For alterations, extensions etc. to a dwelling house for the benefit of a registered disabled person</t>
  </si>
  <si>
    <t>£73.50 + VAT per hour or part thereof</t>
  </si>
  <si>
    <t>Alterations\extensions to two or more dwelling houses, including works within boundaries</t>
  </si>
  <si>
    <t>New dwelling houses (up to and including 50)</t>
  </si>
  <si>
    <t>New dwelling houses (for more than 50) the cost is £22,859 plus:</t>
  </si>
  <si>
    <t>Erection of buildings (not dwelling houses, agricultural, glasshouses, plant nor machinery)</t>
  </si>
  <si>
    <t>Street Naming and Numbering Existing Properties</t>
  </si>
  <si>
    <t>Senior Surveyor</t>
  </si>
  <si>
    <t>Reinstatement application</t>
  </si>
  <si>
    <t>All fees are set locally by the Council, reviewed annually and cover the five year licence period.</t>
  </si>
  <si>
    <t>Development &amp; Corporate Landlord - Property</t>
  </si>
  <si>
    <t>Effective from 1 April 2023</t>
  </si>
  <si>
    <t>2023/24</t>
  </si>
  <si>
    <t>£799.31 + VAT</t>
  </si>
  <si>
    <t>£937.13 + VAT</t>
  </si>
  <si>
    <t>£1196.21 + VAT</t>
  </si>
  <si>
    <t>£1532.48 + VAT</t>
  </si>
  <si>
    <t>£1951.43 + VAT</t>
  </si>
  <si>
    <t>£934.92 + VAT</t>
  </si>
  <si>
    <t>£1069.43 + VAT</t>
  </si>
  <si>
    <t>£1488.38 + VAT</t>
  </si>
  <si>
    <t>£2293.20 + VAT</t>
  </si>
  <si>
    <t>£3325.14 + VAT</t>
  </si>
  <si>
    <t>£1273.39 + VAT</t>
  </si>
  <si>
    <t>£1786.05 + VAT</t>
  </si>
  <si>
    <t>£2690.10 + VAT</t>
  </si>
  <si>
    <t>£3792.60 + VAT</t>
  </si>
  <si>
    <t>£284.37 + VAT</t>
  </si>
  <si>
    <t>£787.50 + VAT</t>
  </si>
  <si>
    <t>£1487.50 + VAT</t>
  </si>
  <si>
    <t>£2406.25 + VAT</t>
  </si>
  <si>
    <t>£877.24 + VAT</t>
  </si>
  <si>
    <t>£1584.95 + VAT</t>
  </si>
  <si>
    <t>£2509.87 + VAT</t>
  </si>
  <si>
    <t>£1099.53 + VAT</t>
  </si>
  <si>
    <t>£1682.42 + VAT</t>
  </si>
  <si>
    <t>£2613.48 + VAT</t>
  </si>
  <si>
    <t>£97.02 + VAT</t>
  </si>
  <si>
    <t>£143.33 + VAT</t>
  </si>
  <si>
    <t>£192.94 + VAT</t>
  </si>
  <si>
    <t>£242.55 + VAT</t>
  </si>
  <si>
    <t>£292.16 + VAT</t>
  </si>
  <si>
    <t>£154.35 + VAT</t>
  </si>
  <si>
    <t>£297.68 + VAT</t>
  </si>
  <si>
    <t>£101.43 + VAT</t>
  </si>
  <si>
    <t>£195.14 + VAT</t>
  </si>
  <si>
    <t>£402.41 + VAT</t>
  </si>
  <si>
    <t>£170.89 + VAT</t>
  </si>
  <si>
    <t>£264.60 + VAT</t>
  </si>
  <si>
    <t>£496.13 + VAT</t>
  </si>
  <si>
    <t>£77.18 + VAT per hour or part thereof</t>
  </si>
  <si>
    <t>£485.10 + VAT</t>
  </si>
  <si>
    <t>£49.61 + VAT</t>
  </si>
  <si>
    <t>£189 + VAT</t>
  </si>
  <si>
    <t>£273 + VAT</t>
  </si>
  <si>
    <t>£330.75 + VAT</t>
  </si>
  <si>
    <t>£425.25 + VAT</t>
  </si>
  <si>
    <t>£451.50 + VAT</t>
  </si>
  <si>
    <t>£73.50 + VAT</t>
  </si>
  <si>
    <t>1,764 - 3,696</t>
  </si>
  <si>
    <t>1,212.75 - 2,425.50</t>
  </si>
  <si>
    <t>918.75 - 2,152.50</t>
  </si>
  <si>
    <t>792.75 - 1,543.50</t>
  </si>
  <si>
    <t>1,212.75 - 1,785</t>
  </si>
  <si>
    <t>798 - 1,575</t>
  </si>
  <si>
    <t>215.25 - 1,653.75</t>
  </si>
  <si>
    <t>882 - 1,212.75</t>
  </si>
  <si>
    <t>£26.25 plus vat (per space) 2 spaces required as stated in the terms &amp; conditions</t>
  </si>
  <si>
    <t>£214.20 plus VAT</t>
  </si>
  <si>
    <t>Graduate Surveyor</t>
  </si>
  <si>
    <t>871 - 2,047.50</t>
  </si>
  <si>
    <t>1,743 - 4,095</t>
  </si>
  <si>
    <t>2,310 - 5,460</t>
  </si>
  <si>
    <t>1,680 - 5,250</t>
  </si>
  <si>
    <t>1,155 - 5,250</t>
  </si>
  <si>
    <t>756 - 1,470</t>
  </si>
  <si>
    <t>1,500 - 5,000</t>
  </si>
  <si>
    <t>1,575 - 5,250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</si>
</sst>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6" formatCode="&quot;£&quot;#,##0;[Red]\-&quot;£&quot;#,##0"/>
    <numFmt numFmtId="8" formatCode="&quot;£&quot;#,##0.00;[Red]\-&quot;£&quot;#,##0.00"/>
    <numFmt numFmtId="44" formatCode="_-&quot;£&quot;* #,##0.00_-;\-&quot;£&quot;* #,##0.00_-;_-&quot;£&quot;* &quot;-&quot;??_-;_-@_-"/>
    <numFmt numFmtId="43" formatCode="_-* #,##0.00_-;\-* #,##0.00_-;_-* &quot;-&quot;??_-;_-@_-"/>
    <numFmt numFmtId="164" formatCode="0.0%"/>
    <numFmt numFmtId="165" formatCode="#,##0.00_ ;\-#,##0.00\ "/>
    <numFmt numFmtId="166" formatCode="#,##0.00_ ;[Red]\-#,##0.00\ "/>
  </numFmts>
  <fonts count="81">
    <font>
      <sz val="10"/>
      <name val="Arial"/>
    </font>
    <font>
      <sz val="10"/>
      <name val="Arial"/>
      <family val="2"/>
    </font>
    <font>
      <sz val="8"/>
      <name val="Arial"/>
      <family val="2"/>
    </font>
    <font>
      <b/>
      <sz val="14"/>
      <name val="Gill Sans MT Light"/>
      <family val="2"/>
    </font>
    <font>
      <sz val="10"/>
      <name val="Gill Sans MT Light"/>
      <family val="2"/>
    </font>
    <font>
      <b/>
      <sz val="12"/>
      <name val="Gill Sans MT Light"/>
      <family val="2"/>
    </font>
    <font>
      <sz val="12"/>
      <name val="Gill Sans MT Light"/>
      <family val="2"/>
    </font>
    <font>
      <sz val="12"/>
      <color indexed="10"/>
      <name val="Gill Sans MT Light"/>
      <family val="2"/>
    </font>
    <font>
      <sz val="11"/>
      <name val="Gill Sans MT Light"/>
      <family val="2"/>
    </font>
    <font>
      <i/>
      <sz val="12"/>
      <name val="Gill Sans MT Light"/>
      <family val="2"/>
    </font>
    <font>
      <sz val="12"/>
      <name val="Arial"/>
      <family val="2"/>
    </font>
    <font>
      <sz val="12"/>
      <color indexed="18"/>
      <name val="Gill Sans MT Light"/>
      <family val="2"/>
    </font>
    <font>
      <b/>
      <sz val="16"/>
      <name val="Gill Sans MT Light"/>
      <family val="2"/>
    </font>
    <font>
      <b/>
      <sz val="10"/>
      <name val="Arial"/>
      <family val="2"/>
    </font>
    <font>
      <sz val="10"/>
      <color indexed="8"/>
      <name val="Arial"/>
      <family val="2"/>
    </font>
    <font>
      <sz val="12"/>
      <color indexed="8"/>
      <name val="Arial"/>
      <family val="2"/>
    </font>
    <font>
      <sz val="16"/>
      <name val="Gill Sans MT Light"/>
      <family val="2"/>
    </font>
    <font>
      <sz val="20"/>
      <name val="Gill Sans MT Light"/>
      <family val="2"/>
    </font>
    <font>
      <b/>
      <sz val="12"/>
      <name val="Gill Sans MT Light"/>
    </font>
    <font>
      <u/>
      <sz val="10"/>
      <color theme="10"/>
      <name val="Arial"/>
      <family val="2"/>
    </font>
    <font>
      <sz val="12"/>
      <name val="Gill Sans MT Light"/>
    </font>
    <font>
      <b/>
      <sz val="11"/>
      <name val="Gill Sans MT Light"/>
      <family val="2"/>
    </font>
    <font>
      <b/>
      <sz val="12"/>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name val="Arial"/>
      <family val="2"/>
    </font>
    <font>
      <sz val="11"/>
      <name val="Arial"/>
      <family val="2"/>
    </font>
    <font>
      <sz val="12"/>
      <color indexed="18"/>
      <name val="Arial"/>
      <family val="2"/>
    </font>
    <font>
      <u val="singleAccounting"/>
      <sz val="12"/>
      <name val="Arial"/>
      <family val="2"/>
    </font>
    <font>
      <sz val="12"/>
      <color indexed="10"/>
      <name val="Arial"/>
      <family val="2"/>
    </font>
    <font>
      <sz val="12"/>
      <color rgb="FFFF0000"/>
      <name val="Arial"/>
      <family val="2"/>
    </font>
    <font>
      <b/>
      <sz val="16"/>
      <name val="Arial"/>
      <family val="2"/>
    </font>
    <font>
      <b/>
      <sz val="12"/>
      <color theme="1"/>
      <name val="Arial"/>
      <family val="2"/>
    </font>
    <font>
      <sz val="12"/>
      <color theme="1"/>
      <name val="Arial"/>
      <family val="2"/>
    </font>
    <font>
      <b/>
      <sz val="11"/>
      <name val="Arial"/>
      <family val="2"/>
    </font>
    <font>
      <vertAlign val="superscript"/>
      <sz val="12"/>
      <name val="Arial"/>
      <family val="2"/>
    </font>
    <font>
      <b/>
      <i/>
      <sz val="12"/>
      <name val="Arial"/>
      <family val="2"/>
    </font>
    <font>
      <b/>
      <u/>
      <sz val="12"/>
      <name val="Arial"/>
      <family val="2"/>
    </font>
    <font>
      <i/>
      <sz val="12"/>
      <name val="Arial"/>
      <family val="2"/>
    </font>
    <font>
      <b/>
      <sz val="12"/>
      <color indexed="8"/>
      <name val="Arial"/>
      <family val="2"/>
    </font>
    <font>
      <b/>
      <vertAlign val="superscript"/>
      <sz val="12"/>
      <name val="Arial"/>
      <family val="2"/>
    </font>
    <font>
      <b/>
      <sz val="12"/>
      <color indexed="14"/>
      <name val="Arial"/>
      <family val="2"/>
    </font>
    <font>
      <sz val="12"/>
      <color indexed="14"/>
      <name val="Arial"/>
      <family val="2"/>
    </font>
    <font>
      <b/>
      <i/>
      <sz val="12"/>
      <name val="Gill Sans MT Light"/>
    </font>
    <font>
      <b/>
      <sz val="16"/>
      <name val="Gill Sans MT Light"/>
    </font>
    <font>
      <b/>
      <sz val="18"/>
      <name val="Arial"/>
      <family val="2"/>
    </font>
    <font>
      <b/>
      <sz val="14"/>
      <name val="Gill Sans MT Light"/>
    </font>
    <font>
      <i/>
      <sz val="12"/>
      <name val="Gill Sans MT Light"/>
    </font>
    <font>
      <b/>
      <i/>
      <sz val="11"/>
      <name val="Arial"/>
      <family val="2"/>
    </font>
    <font>
      <b/>
      <sz val="18"/>
      <name val="Gill Sans MT Light"/>
    </font>
    <font>
      <b/>
      <sz val="11"/>
      <color indexed="8"/>
      <name val="Arial"/>
      <family val="2"/>
    </font>
    <font>
      <b/>
      <sz val="12"/>
      <color indexed="18"/>
      <name val="Arial"/>
      <family val="2"/>
    </font>
    <font>
      <b/>
      <u/>
      <sz val="12"/>
      <color theme="10"/>
      <name val="Arial"/>
      <family val="2"/>
    </font>
    <font>
      <u/>
      <sz val="12"/>
      <name val="Arial"/>
      <family val="2"/>
    </font>
    <font>
      <i/>
      <sz val="11"/>
      <name val="Arial"/>
      <family val="2"/>
    </font>
    <font>
      <sz val="11"/>
      <color indexed="8"/>
      <name val="Arial"/>
      <family val="2"/>
    </font>
    <font>
      <b/>
      <i/>
      <sz val="12"/>
      <color indexed="8"/>
      <name val="Arial"/>
      <family val="2"/>
    </font>
    <font>
      <b/>
      <sz val="11.5"/>
      <name val="Arial"/>
      <family val="2"/>
    </font>
    <font>
      <sz val="6"/>
      <name val="Arial"/>
      <family val="2"/>
    </font>
    <font>
      <sz val="11"/>
      <color rgb="FF000000"/>
      <name val="Arial"/>
      <family val="2"/>
    </font>
    <font>
      <b/>
      <sz val="11"/>
      <color rgb="FF000000"/>
      <name val="Arial"/>
      <family val="2"/>
    </font>
    <font>
      <sz val="10.5"/>
      <color rgb="FF000000"/>
      <name val="Arial"/>
      <family val="2"/>
    </font>
    <font>
      <sz val="10.5"/>
      <name val="Arial"/>
      <family val="2"/>
    </font>
    <font>
      <b/>
      <sz val="12"/>
      <color rgb="FF000000"/>
      <name val="Arial"/>
      <family val="2"/>
    </font>
    <font>
      <sz val="12"/>
      <color rgb="FF000000"/>
      <name val="Arial"/>
      <family val="2"/>
    </font>
  </fonts>
  <fills count="28">
    <fill>
      <patternFill patternType="none"/>
    </fill>
    <fill>
      <patternFill patternType="gray125"/>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D9D9D9"/>
        <bgColor indexed="64"/>
      </patternFill>
    </fill>
    <fill>
      <patternFill patternType="solid">
        <fgColor rgb="FFE7E6E6"/>
        <bgColor indexed="64"/>
      </patternFill>
    </fill>
    <fill>
      <patternFill patternType="solid">
        <fgColor rgb="FFFFFFFF"/>
        <bgColor indexed="64"/>
      </patternFill>
    </fill>
  </fills>
  <borders count="78">
    <border>
      <left/>
      <right/>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top/>
      <bottom style="medium">
        <color auto="1"/>
      </bottom>
      <diagonal/>
    </border>
    <border>
      <left/>
      <right style="medium">
        <color auto="1"/>
      </right>
      <top/>
      <bottom style="medium">
        <color auto="1"/>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right style="medium">
        <color indexed="64"/>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thick">
        <color indexed="64"/>
      </bottom>
      <diagonal/>
    </border>
    <border>
      <left/>
      <right style="medium">
        <color indexed="64"/>
      </right>
      <top/>
      <bottom style="thick">
        <color indexed="64"/>
      </bottom>
      <diagonal/>
    </border>
    <border>
      <left/>
      <right style="thick">
        <color indexed="64"/>
      </right>
      <top style="thick">
        <color indexed="64"/>
      </top>
      <bottom style="medium">
        <color indexed="64"/>
      </bottom>
      <diagonal/>
    </border>
    <border>
      <left/>
      <right style="medium">
        <color indexed="64"/>
      </right>
      <top style="medium">
        <color indexed="64"/>
      </top>
      <bottom style="thick">
        <color indexed="64"/>
      </bottom>
      <diagonal/>
    </border>
    <border>
      <left style="thick">
        <color indexed="64"/>
      </left>
      <right style="thick">
        <color indexed="64"/>
      </right>
      <top/>
      <bottom style="thick">
        <color indexed="64"/>
      </bottom>
      <diagonal/>
    </border>
    <border>
      <left style="thick">
        <color indexed="64"/>
      </left>
      <right style="thick">
        <color indexed="64"/>
      </right>
      <top/>
      <bottom/>
      <diagonal/>
    </border>
    <border>
      <left/>
      <right/>
      <top/>
      <bottom style="thick">
        <color indexed="64"/>
      </bottom>
      <diagonal/>
    </border>
    <border>
      <left/>
      <right style="thick">
        <color indexed="64"/>
      </right>
      <top/>
      <bottom style="medium">
        <color indexed="64"/>
      </bottom>
      <diagonal/>
    </border>
    <border>
      <left/>
      <right style="thick">
        <color indexed="64"/>
      </right>
      <top/>
      <bottom style="thick">
        <color indexed="64"/>
      </bottom>
      <diagonal/>
    </border>
    <border>
      <left style="thick">
        <color indexed="64"/>
      </left>
      <right style="medium">
        <color indexed="64"/>
      </right>
      <top/>
      <bottom/>
      <diagonal/>
    </border>
    <border>
      <left style="medium">
        <color indexed="64"/>
      </left>
      <right style="medium">
        <color indexed="64"/>
      </right>
      <top/>
      <bottom style="thick">
        <color indexed="64"/>
      </bottom>
      <diagonal/>
    </border>
    <border>
      <left style="medium">
        <color indexed="64"/>
      </left>
      <right/>
      <top style="thick">
        <color indexed="64"/>
      </top>
      <bottom style="medium">
        <color indexed="64"/>
      </bottom>
      <diagonal/>
    </border>
    <border>
      <left style="medium">
        <color indexed="64"/>
      </left>
      <right/>
      <top style="medium">
        <color indexed="64"/>
      </top>
      <bottom style="thick">
        <color indexed="64"/>
      </bottom>
      <diagonal/>
    </border>
    <border>
      <left style="medium">
        <color indexed="64"/>
      </left>
      <right/>
      <top style="thick">
        <color indexed="64"/>
      </top>
      <bottom/>
      <diagonal/>
    </border>
    <border>
      <left style="medium">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style="thick">
        <color indexed="64"/>
      </left>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medium">
        <color indexed="64"/>
      </left>
      <right/>
      <top style="thick">
        <color indexed="64"/>
      </top>
      <bottom style="thick">
        <color indexed="64"/>
      </bottom>
      <diagonal/>
    </border>
    <border>
      <left/>
      <right style="thick">
        <color indexed="64"/>
      </right>
      <top style="medium">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thick">
        <color indexed="64"/>
      </bottom>
      <diagonal/>
    </border>
    <border>
      <left/>
      <right style="thick">
        <color indexed="64"/>
      </right>
      <top style="thick">
        <color indexed="64"/>
      </top>
      <bottom style="thick">
        <color indexed="64"/>
      </bottom>
      <diagonal/>
    </border>
  </borders>
  <cellStyleXfs count="48">
    <xf numFmtId="0" fontId="0" fillId="0" borderId="0">
      <alignment vertical="top"/>
    </xf>
    <xf numFmtId="43" fontId="1" fillId="0" borderId="0" applyFont="0" applyFill="0" applyBorder="0" applyAlignment="0" applyProtection="0"/>
    <xf numFmtId="43" fontId="1" fillId="0" borderId="0" applyFont="0" applyFill="0" applyBorder="0" applyAlignment="0" applyProtection="0"/>
    <xf numFmtId="0" fontId="1" fillId="0" borderId="0">
      <alignment vertical="top"/>
    </xf>
    <xf numFmtId="0" fontId="19" fillId="0" borderId="0" applyNumberFormat="0" applyFill="0" applyBorder="0" applyAlignment="0" applyProtection="0">
      <alignment vertical="top"/>
    </xf>
    <xf numFmtId="0" fontId="23"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20" borderId="0" applyNumberFormat="0" applyBorder="0" applyAlignment="0" applyProtection="0"/>
    <xf numFmtId="0" fontId="26" fillId="4" borderId="0" applyNumberFormat="0" applyBorder="0" applyAlignment="0" applyProtection="0"/>
    <xf numFmtId="0" fontId="27" fillId="21" borderId="26" applyNumberFormat="0" applyAlignment="0" applyProtection="0"/>
    <xf numFmtId="0" fontId="28" fillId="22" borderId="27" applyNumberFormat="0" applyAlignment="0" applyProtection="0"/>
    <xf numFmtId="44" fontId="23" fillId="0" borderId="0" applyFont="0" applyFill="0" applyBorder="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0" borderId="28" applyNumberFormat="0" applyFill="0" applyAlignment="0" applyProtection="0"/>
    <xf numFmtId="0" fontId="32" fillId="0" borderId="29" applyNumberFormat="0" applyFill="0" applyAlignment="0" applyProtection="0"/>
    <xf numFmtId="0" fontId="33" fillId="0" borderId="30" applyNumberFormat="0" applyFill="0" applyAlignment="0" applyProtection="0"/>
    <xf numFmtId="0" fontId="33" fillId="0" borderId="0" applyNumberFormat="0" applyFill="0" applyBorder="0" applyAlignment="0" applyProtection="0"/>
    <xf numFmtId="0" fontId="34" fillId="8" borderId="26" applyNumberFormat="0" applyAlignment="0" applyProtection="0"/>
    <xf numFmtId="0" fontId="35" fillId="0" borderId="31" applyNumberFormat="0" applyFill="0" applyAlignment="0" applyProtection="0"/>
    <xf numFmtId="0" fontId="36" fillId="23" borderId="0" applyNumberFormat="0" applyBorder="0" applyAlignment="0" applyProtection="0"/>
    <xf numFmtId="0" fontId="23" fillId="24" borderId="32" applyNumberFormat="0" applyFont="0" applyAlignment="0" applyProtection="0"/>
    <xf numFmtId="0" fontId="37" fillId="21" borderId="33" applyNumberFormat="0" applyAlignment="0" applyProtection="0"/>
    <xf numFmtId="0" fontId="38" fillId="0" borderId="0" applyNumberFormat="0" applyFill="0" applyBorder="0" applyAlignment="0" applyProtection="0"/>
    <xf numFmtId="0" fontId="39" fillId="0" borderId="34" applyNumberFormat="0" applyFill="0" applyAlignment="0" applyProtection="0"/>
    <xf numFmtId="0" fontId="40" fillId="0" borderId="0" applyNumberFormat="0" applyFill="0" applyBorder="0" applyAlignment="0" applyProtection="0"/>
  </cellStyleXfs>
  <cellXfs count="732">
    <xf numFmtId="0" fontId="0" fillId="0" borderId="0" xfId="0" applyAlignment="1"/>
    <xf numFmtId="2" fontId="5" fillId="0" borderId="0" xfId="0" applyNumberFormat="1" applyFont="1" applyFill="1" applyBorder="1" applyAlignment="1">
      <alignment horizontal="center"/>
    </xf>
    <xf numFmtId="43" fontId="5" fillId="0" borderId="0" xfId="1" applyFont="1" applyFill="1" applyBorder="1" applyAlignment="1">
      <alignment horizontal="center" wrapText="1"/>
    </xf>
    <xf numFmtId="43" fontId="5" fillId="0" borderId="0" xfId="1" applyFont="1" applyFill="1" applyBorder="1" applyAlignment="1">
      <alignment horizontal="center"/>
    </xf>
    <xf numFmtId="43" fontId="6" fillId="0" borderId="0" xfId="1" applyFont="1" applyFill="1" applyBorder="1" applyAlignment="1">
      <alignment horizontal="right"/>
    </xf>
    <xf numFmtId="43" fontId="4" fillId="0" borderId="0" xfId="1" applyFont="1" applyFill="1" applyBorder="1"/>
    <xf numFmtId="43" fontId="11" fillId="0" borderId="0" xfId="1" applyFont="1" applyFill="1" applyBorder="1"/>
    <xf numFmtId="43" fontId="6" fillId="0" borderId="0" xfId="1" applyFont="1" applyFill="1" applyBorder="1" applyAlignment="1">
      <alignment horizontal="right" vertical="justify"/>
    </xf>
    <xf numFmtId="0" fontId="6" fillId="0" borderId="0" xfId="0" applyFont="1" applyFill="1" applyBorder="1">
      <alignment vertical="top"/>
    </xf>
    <xf numFmtId="49" fontId="5" fillId="0" borderId="0" xfId="0" applyNumberFormat="1" applyFont="1" applyFill="1" applyAlignment="1">
      <alignment horizontal="center"/>
    </xf>
    <xf numFmtId="2" fontId="6" fillId="0" borderId="0" xfId="0" applyNumberFormat="1" applyFont="1" applyFill="1">
      <alignment vertical="top"/>
    </xf>
    <xf numFmtId="0" fontId="14" fillId="0" borderId="0" xfId="0" applyFont="1" applyFill="1">
      <alignment vertical="top"/>
    </xf>
    <xf numFmtId="43" fontId="4" fillId="0" borderId="0" xfId="0" applyNumberFormat="1" applyFont="1" applyFill="1">
      <alignment vertical="top"/>
    </xf>
    <xf numFmtId="43" fontId="6" fillId="0" borderId="0" xfId="0" applyNumberFormat="1" applyFont="1" applyFill="1">
      <alignment vertical="top"/>
    </xf>
    <xf numFmtId="0" fontId="6" fillId="0" borderId="0" xfId="0" applyFont="1" applyFill="1">
      <alignment vertical="top"/>
    </xf>
    <xf numFmtId="0" fontId="5" fillId="0" borderId="0" xfId="0" applyFont="1" applyFill="1" applyAlignment="1">
      <alignment horizontal="center"/>
    </xf>
    <xf numFmtId="43" fontId="6" fillId="0" borderId="0" xfId="1" applyFont="1" applyFill="1" applyBorder="1"/>
    <xf numFmtId="0" fontId="6" fillId="0" borderId="0" xfId="0" applyFont="1" applyFill="1" applyAlignment="1">
      <alignment horizontal="left"/>
    </xf>
    <xf numFmtId="0" fontId="15" fillId="0" borderId="0" xfId="0" applyFont="1" applyFill="1">
      <alignment vertical="top"/>
    </xf>
    <xf numFmtId="0" fontId="0" fillId="0" borderId="0" xfId="0" applyFill="1" applyAlignment="1"/>
    <xf numFmtId="0" fontId="10" fillId="0" borderId="0" xfId="0" applyFont="1" applyFill="1">
      <alignment vertical="top"/>
    </xf>
    <xf numFmtId="0" fontId="17" fillId="0" borderId="0" xfId="0" applyFont="1" applyFill="1" applyAlignment="1">
      <alignment horizontal="center"/>
    </xf>
    <xf numFmtId="0" fontId="4" fillId="0" borderId="0" xfId="0" applyFont="1" applyFill="1" applyAlignment="1"/>
    <xf numFmtId="0" fontId="16" fillId="0" borderId="0" xfId="0" applyFont="1" applyFill="1" applyAlignment="1">
      <alignment horizontal="center"/>
    </xf>
    <xf numFmtId="43" fontId="6" fillId="0" borderId="0" xfId="1" applyFont="1" applyFill="1" applyBorder="1" applyAlignment="1"/>
    <xf numFmtId="9" fontId="6" fillId="0" borderId="0" xfId="1" applyNumberFormat="1" applyFont="1" applyFill="1" applyBorder="1" applyAlignment="1">
      <alignment horizontal="right"/>
    </xf>
    <xf numFmtId="43" fontId="6" fillId="0" borderId="0" xfId="1" applyFont="1" applyFill="1" applyBorder="1" applyAlignment="1">
      <alignment shrinkToFit="1"/>
    </xf>
    <xf numFmtId="0" fontId="1" fillId="0" borderId="0" xfId="0" applyFont="1" applyFill="1" applyAlignment="1"/>
    <xf numFmtId="43" fontId="6" fillId="0" borderId="0" xfId="1" applyNumberFormat="1" applyFont="1" applyFill="1" applyAlignment="1">
      <alignment horizontal="center"/>
    </xf>
    <xf numFmtId="43" fontId="7" fillId="0" borderId="0" xfId="1" applyFont="1" applyFill="1" applyBorder="1"/>
    <xf numFmtId="0" fontId="6" fillId="0" borderId="0" xfId="0" applyFont="1" applyFill="1" applyBorder="1" applyAlignment="1">
      <alignment horizontal="center" vertical="center"/>
    </xf>
    <xf numFmtId="43" fontId="6" fillId="0" borderId="0" xfId="0" applyNumberFormat="1" applyFont="1" applyFill="1" applyBorder="1" applyAlignment="1">
      <alignment horizontal="right" vertical="justify"/>
    </xf>
    <xf numFmtId="0" fontId="6" fillId="0" borderId="0" xfId="0" applyFont="1" applyFill="1" applyBorder="1" applyAlignment="1">
      <alignment horizontal="left" vertical="justify"/>
    </xf>
    <xf numFmtId="6" fontId="6" fillId="0" borderId="0" xfId="0" applyNumberFormat="1" applyFont="1" applyFill="1" applyBorder="1" applyAlignment="1"/>
    <xf numFmtId="6" fontId="6" fillId="0" borderId="0" xfId="0" applyNumberFormat="1" applyFont="1" applyFill="1" applyBorder="1" applyAlignment="1">
      <alignment horizontal="right" vertical="justify"/>
    </xf>
    <xf numFmtId="43" fontId="15" fillId="0" borderId="0" xfId="0" applyNumberFormat="1" applyFont="1" applyFill="1">
      <alignment vertical="top"/>
    </xf>
    <xf numFmtId="0" fontId="6" fillId="0" borderId="0" xfId="0" applyFont="1" applyFill="1" applyBorder="1" applyAlignment="1">
      <alignment horizontal="center" vertical="top"/>
    </xf>
    <xf numFmtId="0" fontId="14" fillId="0" borderId="0" xfId="0" applyFont="1" applyFill="1" applyAlignment="1">
      <alignment vertical="center"/>
    </xf>
    <xf numFmtId="43" fontId="8" fillId="0" borderId="0" xfId="1" applyFont="1" applyFill="1" applyBorder="1"/>
    <xf numFmtId="0" fontId="1" fillId="0" borderId="0" xfId="0" applyFont="1" applyAlignment="1">
      <alignment vertical="center"/>
    </xf>
    <xf numFmtId="0" fontId="0" fillId="0" borderId="0" xfId="0" applyAlignment="1"/>
    <xf numFmtId="0" fontId="13" fillId="0" borderId="0" xfId="0" applyFont="1" applyAlignment="1"/>
    <xf numFmtId="5" fontId="6" fillId="0" borderId="0" xfId="0" applyNumberFormat="1" applyFont="1" applyFill="1" applyBorder="1" applyAlignment="1">
      <alignment horizontal="right" vertical="justify"/>
    </xf>
    <xf numFmtId="0" fontId="6" fillId="0" borderId="0" xfId="0" applyFont="1" applyFill="1" applyBorder="1" applyAlignment="1">
      <alignment horizontal="left" vertical="top"/>
    </xf>
    <xf numFmtId="43" fontId="6" fillId="0" borderId="0" xfId="0" applyNumberFormat="1" applyFont="1" applyFill="1" applyBorder="1" applyAlignment="1">
      <alignment horizontal="right" vertical="top"/>
    </xf>
    <xf numFmtId="43" fontId="6" fillId="0" borderId="0" xfId="1" applyNumberFormat="1" applyFont="1" applyFill="1" applyAlignment="1">
      <alignment horizontal="center" vertical="top"/>
    </xf>
    <xf numFmtId="43" fontId="6" fillId="0" borderId="0" xfId="0" applyNumberFormat="1" applyFont="1" applyFill="1" applyBorder="1" applyAlignment="1">
      <alignment horizontal="center" vertical="top"/>
    </xf>
    <xf numFmtId="43" fontId="6" fillId="0" borderId="0" xfId="1" applyNumberFormat="1" applyFont="1" applyFill="1" applyAlignment="1">
      <alignment vertical="top"/>
    </xf>
    <xf numFmtId="43" fontId="6" fillId="0" borderId="0" xfId="1" applyFont="1" applyFill="1" applyBorder="1" applyAlignment="1">
      <alignment vertical="top"/>
    </xf>
    <xf numFmtId="43" fontId="7" fillId="0" borderId="0" xfId="1" applyFont="1" applyFill="1" applyBorder="1" applyAlignment="1">
      <alignment vertical="top"/>
    </xf>
    <xf numFmtId="43" fontId="6" fillId="0" borderId="0" xfId="1" applyNumberFormat="1" applyFont="1" applyFill="1" applyBorder="1" applyAlignment="1">
      <alignment horizontal="center" vertical="top"/>
    </xf>
    <xf numFmtId="43" fontId="6" fillId="0" borderId="0" xfId="1" applyFont="1" applyFill="1" applyBorder="1" applyAlignment="1">
      <alignment horizontal="center" vertical="top"/>
    </xf>
    <xf numFmtId="43" fontId="6" fillId="0" borderId="0" xfId="1" applyNumberFormat="1" applyFont="1" applyFill="1" applyBorder="1" applyAlignment="1">
      <alignment horizontal="right" vertical="top"/>
    </xf>
    <xf numFmtId="43" fontId="6" fillId="0" borderId="0" xfId="1" applyNumberFormat="1" applyFont="1" applyFill="1" applyBorder="1" applyAlignment="1">
      <alignment vertical="top"/>
    </xf>
    <xf numFmtId="43" fontId="6" fillId="0" borderId="0" xfId="1" applyFont="1" applyFill="1" applyBorder="1" applyAlignment="1">
      <alignment horizontal="right" vertical="top"/>
    </xf>
    <xf numFmtId="0" fontId="0" fillId="0" borderId="0" xfId="0" applyAlignment="1"/>
    <xf numFmtId="43" fontId="10" fillId="0" borderId="0" xfId="0" applyNumberFormat="1" applyFont="1" applyFill="1">
      <alignment vertical="top"/>
    </xf>
    <xf numFmtId="0" fontId="6" fillId="0" borderId="0" xfId="0" applyFont="1">
      <alignment vertical="top"/>
    </xf>
    <xf numFmtId="2" fontId="6" fillId="0" borderId="0" xfId="0" applyNumberFormat="1" applyFont="1">
      <alignment vertical="top"/>
    </xf>
    <xf numFmtId="43" fontId="22" fillId="0" borderId="0" xfId="1" applyFont="1" applyFill="1" applyBorder="1" applyAlignment="1">
      <alignment horizontal="center" wrapText="1"/>
    </xf>
    <xf numFmtId="43" fontId="22" fillId="0" borderId="0" xfId="1" applyFont="1" applyFill="1" applyBorder="1" applyAlignment="1">
      <alignment horizontal="center"/>
    </xf>
    <xf numFmtId="0" fontId="1" fillId="0" borderId="0" xfId="0" applyFont="1">
      <alignment vertical="top"/>
    </xf>
    <xf numFmtId="43" fontId="10" fillId="0" borderId="0" xfId="1" applyFont="1" applyFill="1" applyBorder="1"/>
    <xf numFmtId="2" fontId="1" fillId="0" borderId="0" xfId="0" applyNumberFormat="1" applyFont="1">
      <alignment vertical="top"/>
    </xf>
    <xf numFmtId="43" fontId="41" fillId="0" borderId="0" xfId="1" applyFont="1" applyFill="1" applyBorder="1" applyAlignment="1">
      <alignment vertical="center"/>
    </xf>
    <xf numFmtId="43" fontId="10" fillId="0" borderId="0" xfId="1" applyFont="1" applyFill="1" applyBorder="1" applyAlignment="1">
      <alignment shrinkToFit="1"/>
    </xf>
    <xf numFmtId="43" fontId="22" fillId="0" borderId="0" xfId="1" applyFont="1" applyFill="1" applyBorder="1"/>
    <xf numFmtId="43" fontId="43" fillId="0" borderId="0" xfId="1" applyFont="1" applyFill="1" applyBorder="1"/>
    <xf numFmtId="43" fontId="10" fillId="0" borderId="0" xfId="1" applyNumberFormat="1" applyFont="1" applyFill="1" applyBorder="1"/>
    <xf numFmtId="49" fontId="22" fillId="0" borderId="0" xfId="0" applyNumberFormat="1" applyFont="1" applyFill="1" applyBorder="1" applyAlignment="1">
      <alignment horizontal="center"/>
    </xf>
    <xf numFmtId="43" fontId="44" fillId="0" borderId="0" xfId="1" applyFont="1" applyFill="1" applyBorder="1"/>
    <xf numFmtId="43" fontId="10" fillId="0" borderId="0" xfId="1" applyFont="1" applyFill="1" applyBorder="1" applyAlignment="1">
      <alignment wrapText="1" shrinkToFit="1"/>
    </xf>
    <xf numFmtId="43" fontId="10" fillId="2" borderId="0" xfId="1" applyFont="1" applyFill="1" applyBorder="1"/>
    <xf numFmtId="2" fontId="22" fillId="0" borderId="0" xfId="0" applyNumberFormat="1" applyFont="1" applyFill="1" applyBorder="1" applyAlignment="1">
      <alignment horizontal="center" wrapText="1"/>
    </xf>
    <xf numFmtId="9" fontId="10" fillId="0" borderId="0" xfId="1" applyNumberFormat="1" applyFont="1" applyFill="1" applyBorder="1"/>
    <xf numFmtId="43" fontId="22" fillId="0" borderId="0" xfId="1" applyFont="1" applyFill="1" applyBorder="1" applyAlignment="1">
      <alignment wrapText="1" shrinkToFit="1"/>
    </xf>
    <xf numFmtId="43" fontId="10" fillId="0" borderId="0" xfId="1" applyFont="1" applyFill="1"/>
    <xf numFmtId="0" fontId="1" fillId="0" borderId="0" xfId="0" applyFont="1" applyAlignment="1"/>
    <xf numFmtId="2" fontId="10" fillId="0" borderId="0" xfId="0" applyNumberFormat="1" applyFont="1" applyFill="1">
      <alignment vertical="top"/>
    </xf>
    <xf numFmtId="49" fontId="22" fillId="0" borderId="0" xfId="0" applyNumberFormat="1" applyFont="1" applyFill="1" applyAlignment="1">
      <alignment horizontal="center"/>
    </xf>
    <xf numFmtId="0" fontId="22" fillId="0" borderId="0" xfId="0" applyFont="1" applyFill="1">
      <alignment vertical="top"/>
    </xf>
    <xf numFmtId="166" fontId="10" fillId="0" borderId="0" xfId="1" applyNumberFormat="1" applyFont="1" applyFill="1" applyBorder="1" applyAlignment="1">
      <alignment horizontal="right"/>
    </xf>
    <xf numFmtId="43" fontId="10" fillId="0" borderId="0" xfId="1" applyNumberFormat="1" applyFont="1" applyFill="1" applyAlignment="1">
      <alignment horizontal="center"/>
    </xf>
    <xf numFmtId="43" fontId="10" fillId="0" borderId="0" xfId="1" applyNumberFormat="1" applyFont="1" applyFill="1" applyBorder="1" applyAlignment="1">
      <alignment horizontal="right" vertical="center" shrinkToFit="1"/>
    </xf>
    <xf numFmtId="43" fontId="10" fillId="0" borderId="0" xfId="1" applyNumberFormat="1" applyFont="1" applyFill="1" applyBorder="1" applyAlignment="1">
      <alignment horizontal="center"/>
    </xf>
    <xf numFmtId="0" fontId="10" fillId="0" borderId="0" xfId="0" applyFont="1" applyFill="1" applyAlignment="1">
      <alignment horizontal="left"/>
    </xf>
    <xf numFmtId="43" fontId="10" fillId="0" borderId="0" xfId="0" applyNumberFormat="1" applyFont="1" applyFill="1" applyAlignment="1">
      <alignment horizontal="center"/>
    </xf>
    <xf numFmtId="43" fontId="10" fillId="0" borderId="0" xfId="0" applyNumberFormat="1" applyFont="1" applyFill="1" applyAlignment="1">
      <alignment vertical="top"/>
    </xf>
    <xf numFmtId="0" fontId="10" fillId="0" borderId="0" xfId="0" applyFont="1" applyFill="1" applyAlignment="1">
      <alignment vertical="top"/>
    </xf>
    <xf numFmtId="0" fontId="48" fillId="0" borderId="0" xfId="0" applyFont="1" applyFill="1" applyAlignment="1">
      <alignment vertical="top"/>
    </xf>
    <xf numFmtId="43" fontId="10" fillId="0" borderId="0" xfId="0" applyNumberFormat="1" applyFont="1" applyFill="1" applyAlignment="1">
      <alignment horizontal="right" vertical="top"/>
    </xf>
    <xf numFmtId="43" fontId="15" fillId="0" borderId="0" xfId="0" applyNumberFormat="1" applyFont="1" applyFill="1" applyAlignment="1">
      <alignment horizontal="center" vertical="top"/>
    </xf>
    <xf numFmtId="43" fontId="15" fillId="0" borderId="0" xfId="0" applyNumberFormat="1" applyFont="1" applyFill="1" applyAlignment="1">
      <alignment vertical="top"/>
    </xf>
    <xf numFmtId="0" fontId="10" fillId="0" borderId="0" xfId="0" applyFont="1" applyAlignment="1">
      <alignment vertical="center"/>
    </xf>
    <xf numFmtId="43" fontId="10" fillId="0" borderId="0" xfId="0" applyNumberFormat="1" applyFont="1" applyAlignment="1">
      <alignment vertical="center"/>
    </xf>
    <xf numFmtId="43" fontId="42" fillId="0" borderId="0" xfId="0" applyNumberFormat="1" applyFont="1" applyAlignment="1">
      <alignment vertical="center"/>
    </xf>
    <xf numFmtId="0" fontId="10" fillId="0" borderId="0" xfId="0" applyFont="1">
      <alignment vertical="top"/>
    </xf>
    <xf numFmtId="49" fontId="22" fillId="0" borderId="0" xfId="0" applyNumberFormat="1" applyFont="1" applyAlignment="1">
      <alignment horizontal="center"/>
    </xf>
    <xf numFmtId="2" fontId="10" fillId="0" borderId="0" xfId="0" applyNumberFormat="1" applyFont="1">
      <alignment vertical="top"/>
    </xf>
    <xf numFmtId="43" fontId="10" fillId="0" borderId="0" xfId="0" applyNumberFormat="1" applyFont="1">
      <alignment vertical="top"/>
    </xf>
    <xf numFmtId="0" fontId="10" fillId="0" borderId="0" xfId="0" applyFont="1" applyAlignment="1">
      <alignment horizontal="center" vertical="top"/>
    </xf>
    <xf numFmtId="43" fontId="22" fillId="0" borderId="0" xfId="0" applyNumberFormat="1" applyFont="1" applyAlignment="1">
      <alignment horizontal="center"/>
    </xf>
    <xf numFmtId="43" fontId="10" fillId="0" borderId="0" xfId="0" applyNumberFormat="1" applyFont="1" applyAlignment="1">
      <alignment horizontal="center"/>
    </xf>
    <xf numFmtId="0" fontId="22" fillId="0" borderId="0" xfId="0" applyFont="1" applyAlignment="1">
      <alignment horizontal="center"/>
    </xf>
    <xf numFmtId="0" fontId="22" fillId="0" borderId="0" xfId="0" applyFont="1">
      <alignment vertical="top"/>
    </xf>
    <xf numFmtId="43" fontId="43" fillId="0" borderId="0" xfId="0" applyNumberFormat="1" applyFont="1">
      <alignment vertical="top"/>
    </xf>
    <xf numFmtId="43" fontId="10" fillId="0" borderId="0" xfId="0" applyNumberFormat="1" applyFont="1" applyAlignment="1">
      <alignment horizontal="right"/>
    </xf>
    <xf numFmtId="2" fontId="10" fillId="0" borderId="0" xfId="0" applyNumberFormat="1" applyFont="1" applyAlignment="1">
      <alignment horizontal="right"/>
    </xf>
    <xf numFmtId="165" fontId="10" fillId="0" borderId="0" xfId="0" applyNumberFormat="1" applyFont="1" applyAlignment="1">
      <alignment horizontal="right"/>
    </xf>
    <xf numFmtId="43" fontId="15" fillId="0" borderId="0" xfId="0" applyNumberFormat="1" applyFont="1">
      <alignment vertical="top"/>
    </xf>
    <xf numFmtId="43" fontId="45" fillId="0" borderId="0" xfId="0" applyNumberFormat="1" applyFont="1">
      <alignment vertical="top"/>
    </xf>
    <xf numFmtId="0" fontId="1" fillId="0" borderId="0" xfId="0" applyFont="1" applyAlignment="1">
      <alignment horizontal="center" vertical="top"/>
    </xf>
    <xf numFmtId="0" fontId="22" fillId="0" borderId="0" xfId="0" applyFont="1" applyAlignment="1">
      <alignment vertical="center"/>
    </xf>
    <xf numFmtId="0" fontId="10" fillId="0" borderId="0" xfId="0" applyFont="1" applyAlignment="1"/>
    <xf numFmtId="9" fontId="1" fillId="0" borderId="0" xfId="0" applyNumberFormat="1" applyFont="1" applyAlignment="1">
      <alignment horizontal="center" vertical="center"/>
    </xf>
    <xf numFmtId="0" fontId="22" fillId="0" borderId="10" xfId="0" applyFont="1" applyBorder="1">
      <alignment vertical="top"/>
    </xf>
    <xf numFmtId="0" fontId="22" fillId="0" borderId="14" xfId="0" applyFont="1" applyBorder="1">
      <alignment vertical="top"/>
    </xf>
    <xf numFmtId="0" fontId="22" fillId="0" borderId="2" xfId="0" applyFont="1" applyBorder="1" applyAlignment="1">
      <alignment vertical="center"/>
    </xf>
    <xf numFmtId="40" fontId="10" fillId="0" borderId="21" xfId="0" applyNumberFormat="1" applyFont="1" applyBorder="1" applyAlignment="1">
      <alignment horizontal="right" vertical="center"/>
    </xf>
    <xf numFmtId="0" fontId="22" fillId="0" borderId="0" xfId="0" applyFont="1" applyAlignment="1">
      <alignment horizontal="left" vertical="center" indent="1"/>
    </xf>
    <xf numFmtId="0" fontId="10" fillId="0" borderId="0" xfId="0" applyFont="1" applyAlignment="1">
      <alignment horizontal="left" vertical="center" indent="1"/>
    </xf>
    <xf numFmtId="49" fontId="10" fillId="0" borderId="0" xfId="0" applyNumberFormat="1" applyFont="1" applyAlignment="1">
      <alignment horizontal="left"/>
    </xf>
    <xf numFmtId="40" fontId="10" fillId="0" borderId="0" xfId="0" applyNumberFormat="1" applyFont="1" applyAlignment="1">
      <alignment horizontal="right"/>
    </xf>
    <xf numFmtId="40" fontId="10" fillId="0" borderId="0" xfId="0" applyNumberFormat="1" applyFont="1">
      <alignment vertical="top"/>
    </xf>
    <xf numFmtId="4" fontId="1" fillId="0" borderId="0" xfId="0" applyNumberFormat="1" applyFont="1">
      <alignment vertical="top"/>
    </xf>
    <xf numFmtId="0" fontId="22" fillId="0" borderId="0" xfId="0" applyFont="1" applyAlignment="1">
      <alignment horizontal="left"/>
    </xf>
    <xf numFmtId="0" fontId="22" fillId="0" borderId="19" xfId="0" applyFont="1" applyBorder="1" applyAlignment="1">
      <alignment vertical="center" wrapText="1"/>
    </xf>
    <xf numFmtId="40" fontId="10" fillId="0" borderId="20" xfId="0" applyNumberFormat="1" applyFont="1" applyBorder="1" applyAlignment="1">
      <alignment horizontal="right" vertical="center"/>
    </xf>
    <xf numFmtId="0" fontId="22" fillId="0" borderId="2" xfId="0" applyFont="1" applyBorder="1" applyAlignment="1">
      <alignment vertical="center" wrapText="1"/>
    </xf>
    <xf numFmtId="0" fontId="22" fillId="0" borderId="2" xfId="0" applyFont="1" applyBorder="1" applyAlignment="1">
      <alignment horizontal="right" vertical="center" wrapText="1"/>
    </xf>
    <xf numFmtId="0" fontId="10" fillId="0" borderId="22" xfId="0" applyFont="1" applyBorder="1" applyAlignment="1">
      <alignment vertical="center" wrapText="1"/>
    </xf>
    <xf numFmtId="0" fontId="10" fillId="0" borderId="0" xfId="0" applyFont="1" applyAlignment="1">
      <alignment wrapText="1"/>
    </xf>
    <xf numFmtId="40" fontId="10" fillId="0" borderId="0" xfId="0" applyNumberFormat="1" applyFont="1" applyAlignment="1">
      <alignment horizontal="center"/>
    </xf>
    <xf numFmtId="40" fontId="10" fillId="0" borderId="0" xfId="0" applyNumberFormat="1" applyFont="1" applyAlignment="1"/>
    <xf numFmtId="0" fontId="22" fillId="0" borderId="16" xfId="0" applyFont="1" applyBorder="1" applyAlignment="1"/>
    <xf numFmtId="0" fontId="10" fillId="0" borderId="9" xfId="0" applyFont="1" applyBorder="1">
      <alignment vertical="top"/>
    </xf>
    <xf numFmtId="0" fontId="22" fillId="0" borderId="1" xfId="0" applyFont="1" applyBorder="1">
      <alignment vertical="top"/>
    </xf>
    <xf numFmtId="0" fontId="22" fillId="0" borderId="2" xfId="0" applyFont="1" applyBorder="1">
      <alignment vertical="top"/>
    </xf>
    <xf numFmtId="0" fontId="22" fillId="0" borderId="22" xfId="0" applyFont="1" applyBorder="1">
      <alignment vertical="top"/>
    </xf>
    <xf numFmtId="40" fontId="10" fillId="0" borderId="3" xfId="0" applyNumberFormat="1" applyFont="1" applyBorder="1" applyAlignment="1">
      <alignment horizontal="right" vertical="center"/>
    </xf>
    <xf numFmtId="0" fontId="10" fillId="0" borderId="0" xfId="0" applyFont="1" applyAlignment="1">
      <alignment horizontal="left" vertical="center" indent="5"/>
    </xf>
    <xf numFmtId="0" fontId="52" fillId="0" borderId="0" xfId="0" applyFont="1" applyAlignment="1">
      <alignment horizontal="left" vertical="center" indent="1"/>
    </xf>
    <xf numFmtId="0" fontId="22" fillId="0" borderId="4" xfId="0" applyFont="1" applyBorder="1" applyAlignment="1"/>
    <xf numFmtId="0" fontId="10" fillId="0" borderId="19" xfId="0" applyFont="1" applyBorder="1" applyAlignment="1"/>
    <xf numFmtId="0" fontId="10" fillId="0" borderId="2" xfId="0" applyFont="1" applyBorder="1" applyAlignment="1"/>
    <xf numFmtId="0" fontId="10" fillId="0" borderId="22" xfId="0" applyFont="1" applyBorder="1" applyAlignment="1"/>
    <xf numFmtId="0" fontId="52" fillId="0" borderId="0" xfId="0" applyFont="1" applyAlignment="1">
      <alignment vertical="center"/>
    </xf>
    <xf numFmtId="0" fontId="41" fillId="0" borderId="0" xfId="0" applyFont="1" applyAlignment="1"/>
    <xf numFmtId="2" fontId="22" fillId="0" borderId="0" xfId="0" applyNumberFormat="1" applyFont="1" applyAlignment="1">
      <alignment horizontal="center" vertical="center" wrapText="1"/>
    </xf>
    <xf numFmtId="2" fontId="22" fillId="0" borderId="0" xfId="0" applyNumberFormat="1" applyFont="1" applyAlignment="1">
      <alignment horizontal="center"/>
    </xf>
    <xf numFmtId="2" fontId="22" fillId="0" borderId="0" xfId="0" applyNumberFormat="1" applyFont="1" applyAlignment="1">
      <alignment horizontal="center" wrapText="1"/>
    </xf>
    <xf numFmtId="2" fontId="22" fillId="0" borderId="0" xfId="0" applyNumberFormat="1" applyFont="1">
      <alignment vertical="top"/>
    </xf>
    <xf numFmtId="0" fontId="53" fillId="0" borderId="0" xfId="0" applyFont="1">
      <alignment vertical="top"/>
    </xf>
    <xf numFmtId="0" fontId="10" fillId="0" borderId="0" xfId="0" applyFont="1" applyAlignment="1">
      <alignment vertical="top" wrapText="1"/>
    </xf>
    <xf numFmtId="0" fontId="52" fillId="0" borderId="0" xfId="0" applyFont="1">
      <alignment vertical="top"/>
    </xf>
    <xf numFmtId="0" fontId="54" fillId="0" borderId="0" xfId="0" applyFont="1">
      <alignment vertical="top"/>
    </xf>
    <xf numFmtId="43" fontId="10" fillId="0" borderId="0" xfId="1" applyFont="1" applyFill="1" applyBorder="1" applyAlignment="1"/>
    <xf numFmtId="43" fontId="10" fillId="0" borderId="0" xfId="1" applyNumberFormat="1" applyFont="1" applyFill="1" applyBorder="1" applyAlignment="1"/>
    <xf numFmtId="43" fontId="10" fillId="0" borderId="0" xfId="1" applyFont="1" applyFill="1" applyBorder="1" applyAlignment="1">
      <alignment horizontal="right"/>
    </xf>
    <xf numFmtId="0" fontId="55" fillId="0" borderId="0" xfId="0" applyFont="1" applyAlignment="1"/>
    <xf numFmtId="0" fontId="15" fillId="0" borderId="0" xfId="0" applyFont="1" applyAlignment="1"/>
    <xf numFmtId="43" fontId="10" fillId="0" borderId="0" xfId="1" applyFont="1" applyFill="1" applyBorder="1" applyAlignment="1">
      <alignment wrapText="1"/>
    </xf>
    <xf numFmtId="0" fontId="10" fillId="0" borderId="0" xfId="0" applyFont="1" applyFill="1" applyAlignment="1"/>
    <xf numFmtId="43" fontId="10" fillId="0" borderId="0" xfId="1" applyFont="1" applyFill="1" applyBorder="1" applyAlignment="1">
      <alignment horizontal="right" vertical="center"/>
    </xf>
    <xf numFmtId="43" fontId="10" fillId="0" borderId="0" xfId="1" applyFont="1" applyFill="1" applyBorder="1" applyAlignment="1">
      <alignment vertical="center"/>
    </xf>
    <xf numFmtId="43" fontId="10" fillId="0" borderId="0" xfId="1" applyFont="1" applyFill="1" applyBorder="1" applyAlignment="1">
      <alignment horizontal="left" wrapText="1"/>
    </xf>
    <xf numFmtId="43" fontId="10" fillId="0" borderId="0" xfId="1" applyFont="1" applyFill="1" applyBorder="1" applyAlignment="1">
      <alignment horizontal="left"/>
    </xf>
    <xf numFmtId="164" fontId="10" fillId="0" borderId="0" xfId="1" applyNumberFormat="1" applyFont="1" applyFill="1" applyBorder="1" applyAlignment="1">
      <alignment horizontal="right"/>
    </xf>
    <xf numFmtId="43" fontId="10" fillId="0" borderId="0" xfId="1" applyFont="1" applyFill="1" applyBorder="1" applyAlignment="1">
      <alignment horizontal="center"/>
    </xf>
    <xf numFmtId="43" fontId="57" fillId="0" borderId="0" xfId="1" applyFont="1" applyFill="1" applyBorder="1" applyAlignment="1">
      <alignment shrinkToFit="1"/>
    </xf>
    <xf numFmtId="0" fontId="41" fillId="0" borderId="0" xfId="0" applyFont="1" applyFill="1" applyAlignment="1">
      <alignment vertical="center"/>
    </xf>
    <xf numFmtId="0" fontId="0" fillId="0" borderId="0" xfId="0" applyAlignment="1"/>
    <xf numFmtId="2" fontId="5" fillId="0" borderId="0" xfId="0" applyNumberFormat="1" applyFont="1" applyFill="1" applyBorder="1" applyAlignment="1">
      <alignment horizontal="center" wrapText="1"/>
    </xf>
    <xf numFmtId="0" fontId="46" fillId="0" borderId="0" xfId="0" applyFont="1" applyAlignment="1"/>
    <xf numFmtId="49" fontId="5" fillId="0" borderId="0" xfId="0" applyNumberFormat="1" applyFont="1" applyAlignment="1">
      <alignment horizontal="center"/>
    </xf>
    <xf numFmtId="2" fontId="5" fillId="0" borderId="0" xfId="0" applyNumberFormat="1" applyFont="1" applyAlignment="1">
      <alignment horizontal="center" wrapText="1"/>
    </xf>
    <xf numFmtId="43" fontId="6" fillId="0" borderId="0" xfId="0" applyNumberFormat="1" applyFont="1">
      <alignment vertical="top"/>
    </xf>
    <xf numFmtId="0" fontId="10" fillId="0" borderId="0" xfId="0" applyFont="1" applyFill="1" applyAlignment="1">
      <alignment horizontal="left" vertical="top" indent="2"/>
    </xf>
    <xf numFmtId="0" fontId="0" fillId="0" borderId="0" xfId="0" applyAlignment="1"/>
    <xf numFmtId="0" fontId="10" fillId="0" borderId="0" xfId="0" applyFont="1" applyAlignment="1"/>
    <xf numFmtId="43" fontId="10" fillId="0" borderId="0" xfId="0" applyNumberFormat="1" applyFont="1" applyFill="1" applyAlignment="1">
      <alignment horizontal="center" vertical="top"/>
    </xf>
    <xf numFmtId="0" fontId="22" fillId="0" borderId="0" xfId="0" applyFont="1" applyAlignment="1"/>
    <xf numFmtId="0" fontId="22" fillId="0" borderId="0" xfId="0" applyFont="1" applyAlignment="1">
      <alignment horizontal="center" wrapText="1"/>
    </xf>
    <xf numFmtId="0" fontId="49" fillId="0" borderId="0" xfId="0" applyFont="1" applyFill="1" applyAlignment="1">
      <alignment horizontal="left" vertical="top" indent="1"/>
    </xf>
    <xf numFmtId="0" fontId="10" fillId="0" borderId="0" xfId="0" applyFont="1" applyFill="1" applyAlignment="1">
      <alignment horizontal="left" vertical="top" indent="1"/>
    </xf>
    <xf numFmtId="43" fontId="0" fillId="0" borderId="0" xfId="1" applyFont="1" applyAlignment="1"/>
    <xf numFmtId="43" fontId="10" fillId="0" borderId="0" xfId="0" applyNumberFormat="1" applyFont="1" applyAlignment="1"/>
    <xf numFmtId="43" fontId="10" fillId="0" borderId="0" xfId="1" applyFont="1" applyAlignment="1"/>
    <xf numFmtId="0" fontId="10" fillId="0" borderId="0" xfId="0" applyFont="1" applyAlignment="1">
      <alignment horizontal="left" indent="2"/>
    </xf>
    <xf numFmtId="0" fontId="10" fillId="0" borderId="0" xfId="0" applyFont="1" applyAlignment="1">
      <alignment horizontal="left"/>
    </xf>
    <xf numFmtId="43" fontId="10" fillId="0" borderId="0" xfId="1" applyFont="1" applyFill="1" applyBorder="1" applyAlignment="1">
      <alignment horizontal="right" vertical="justify"/>
    </xf>
    <xf numFmtId="0" fontId="6" fillId="0" borderId="0" xfId="0" applyFont="1" applyFill="1" applyAlignment="1">
      <alignment horizontal="right"/>
    </xf>
    <xf numFmtId="0" fontId="6" fillId="0" borderId="0" xfId="0" applyFont="1" applyFill="1" applyAlignment="1"/>
    <xf numFmtId="0" fontId="18" fillId="0" borderId="0" xfId="0" applyFont="1" applyFill="1" applyAlignment="1">
      <alignment horizontal="right"/>
    </xf>
    <xf numFmtId="0" fontId="18" fillId="0" borderId="0" xfId="0" applyFont="1" applyFill="1" applyAlignment="1"/>
    <xf numFmtId="0" fontId="60" fillId="0" borderId="0" xfId="0" applyFont="1" applyFill="1" applyAlignment="1">
      <alignment horizontal="center" wrapText="1"/>
    </xf>
    <xf numFmtId="2" fontId="22" fillId="0" borderId="21" xfId="0" applyNumberFormat="1" applyFont="1" applyFill="1" applyBorder="1" applyAlignment="1">
      <alignment horizontal="center" wrapText="1"/>
    </xf>
    <xf numFmtId="43" fontId="22" fillId="0" borderId="21" xfId="0" applyNumberFormat="1" applyFont="1" applyBorder="1" applyAlignment="1">
      <alignment horizontal="center" wrapText="1"/>
    </xf>
    <xf numFmtId="43" fontId="22" fillId="0" borderId="21" xfId="0" applyNumberFormat="1" applyFont="1" applyBorder="1" applyAlignment="1">
      <alignment horizontal="center"/>
    </xf>
    <xf numFmtId="0" fontId="22" fillId="0" borderId="21" xfId="0" applyFont="1" applyBorder="1" applyAlignment="1">
      <alignment horizontal="center" wrapText="1"/>
    </xf>
    <xf numFmtId="0" fontId="47" fillId="0" borderId="0" xfId="0" applyFont="1" applyAlignment="1">
      <alignment vertical="center"/>
    </xf>
    <xf numFmtId="0" fontId="10" fillId="0" borderId="0" xfId="0" applyFont="1" applyAlignment="1">
      <alignment horizontal="center" wrapText="1"/>
    </xf>
    <xf numFmtId="0" fontId="6" fillId="0" borderId="0" xfId="0" applyFont="1" applyAlignment="1">
      <alignment vertical="top" wrapText="1"/>
    </xf>
    <xf numFmtId="0" fontId="47" fillId="0" borderId="0" xfId="0" applyFont="1" applyAlignment="1"/>
    <xf numFmtId="0" fontId="0" fillId="0" borderId="0" xfId="0" applyAlignment="1"/>
    <xf numFmtId="43" fontId="50" fillId="0" borderId="0" xfId="0" applyNumberFormat="1" applyFont="1" applyFill="1" applyAlignment="1">
      <alignment horizontal="center"/>
    </xf>
    <xf numFmtId="0" fontId="10" fillId="0" borderId="0" xfId="0" applyFont="1" applyAlignment="1">
      <alignment horizontal="right"/>
    </xf>
    <xf numFmtId="0" fontId="1" fillId="0" borderId="0" xfId="0" applyFont="1" applyAlignment="1"/>
    <xf numFmtId="0" fontId="0" fillId="0" borderId="0" xfId="0" applyAlignment="1"/>
    <xf numFmtId="0" fontId="6" fillId="0" borderId="0" xfId="0" applyFont="1" applyFill="1" applyAlignment="1">
      <alignment horizontal="left" wrapText="1"/>
    </xf>
    <xf numFmtId="5" fontId="6" fillId="0" borderId="0" xfId="0" applyNumberFormat="1" applyFont="1" applyFill="1" applyBorder="1" applyAlignment="1">
      <alignment horizontal="right" vertical="top"/>
    </xf>
    <xf numFmtId="0" fontId="10" fillId="0" borderId="0" xfId="0" applyFont="1" applyAlignment="1">
      <alignment horizontal="center"/>
    </xf>
    <xf numFmtId="43" fontId="6" fillId="0" borderId="0" xfId="1" applyFont="1" applyFill="1" applyBorder="1"/>
    <xf numFmtId="0" fontId="10" fillId="0" borderId="21" xfId="0" applyFont="1" applyBorder="1" applyAlignment="1">
      <alignment wrapText="1"/>
    </xf>
    <xf numFmtId="0" fontId="52" fillId="0" borderId="0" xfId="0" applyFont="1" applyFill="1">
      <alignment vertical="top"/>
    </xf>
    <xf numFmtId="0" fontId="22" fillId="0" borderId="0" xfId="0" applyFont="1" applyAlignment="1">
      <alignment wrapText="1"/>
    </xf>
    <xf numFmtId="0" fontId="13" fillId="0" borderId="0" xfId="0" applyFont="1" applyAlignment="1">
      <alignment wrapText="1"/>
    </xf>
    <xf numFmtId="0" fontId="22" fillId="0" borderId="21" xfId="0" applyFont="1" applyBorder="1" applyAlignment="1">
      <alignment wrapText="1"/>
    </xf>
    <xf numFmtId="0" fontId="61" fillId="0" borderId="0" xfId="0" applyFont="1" applyAlignment="1"/>
    <xf numFmtId="0" fontId="42" fillId="0" borderId="0" xfId="0" applyFont="1" applyAlignment="1"/>
    <xf numFmtId="43" fontId="22" fillId="0" borderId="0" xfId="1" applyFont="1" applyFill="1" applyBorder="1" applyAlignment="1">
      <alignment wrapText="1"/>
    </xf>
    <xf numFmtId="43" fontId="22" fillId="0" borderId="21" xfId="1" applyFont="1" applyFill="1" applyBorder="1" applyAlignment="1">
      <alignment horizontal="center" wrapText="1"/>
    </xf>
    <xf numFmtId="43" fontId="6" fillId="0" borderId="0" xfId="1" applyFont="1" applyFill="1" applyBorder="1" applyAlignment="1">
      <alignment wrapText="1"/>
    </xf>
    <xf numFmtId="43" fontId="50" fillId="0" borderId="0" xfId="1" applyFont="1" applyFill="1" applyBorder="1" applyAlignment="1">
      <alignment horizontal="center"/>
    </xf>
    <xf numFmtId="166" fontId="10" fillId="0" borderId="0" xfId="0" applyNumberFormat="1" applyFont="1" applyFill="1" applyBorder="1" applyAlignment="1">
      <alignment horizontal="right"/>
    </xf>
    <xf numFmtId="0" fontId="3" fillId="0" borderId="0" xfId="0" applyFont="1" applyFill="1" applyBorder="1">
      <alignment vertical="top"/>
    </xf>
    <xf numFmtId="43" fontId="62" fillId="0" borderId="0" xfId="1" applyFont="1" applyFill="1" applyBorder="1"/>
    <xf numFmtId="43" fontId="20" fillId="0" borderId="0" xfId="1" applyFont="1" applyFill="1" applyBorder="1"/>
    <xf numFmtId="43" fontId="63" fillId="0" borderId="0" xfId="1" applyFont="1" applyFill="1" applyBorder="1"/>
    <xf numFmtId="6" fontId="62" fillId="0" borderId="0" xfId="0" applyNumberFormat="1" applyFont="1" applyFill="1" applyBorder="1" applyAlignment="1">
      <alignment vertical="justify"/>
    </xf>
    <xf numFmtId="0" fontId="59" fillId="0" borderId="0" xfId="0" applyFont="1" applyFill="1" applyBorder="1" applyAlignment="1">
      <alignment horizontal="left" vertical="justify"/>
    </xf>
    <xf numFmtId="0" fontId="63" fillId="0" borderId="0" xfId="0" applyFont="1" applyFill="1" applyBorder="1">
      <alignment vertical="top"/>
    </xf>
    <xf numFmtId="43" fontId="5" fillId="0" borderId="21" xfId="1" applyFont="1" applyFill="1" applyBorder="1" applyAlignment="1">
      <alignment horizontal="center" wrapText="1"/>
    </xf>
    <xf numFmtId="2" fontId="5" fillId="0" borderId="21" xfId="0" applyNumberFormat="1" applyFont="1" applyFill="1" applyBorder="1" applyAlignment="1">
      <alignment horizontal="center" wrapText="1"/>
    </xf>
    <xf numFmtId="0" fontId="54" fillId="0" borderId="0" xfId="0" applyFont="1" applyFill="1" applyAlignment="1">
      <alignment horizontal="left"/>
    </xf>
    <xf numFmtId="43" fontId="21" fillId="0" borderId="0" xfId="1" applyFont="1" applyFill="1" applyBorder="1" applyAlignment="1">
      <alignment horizontal="center"/>
    </xf>
    <xf numFmtId="2" fontId="5" fillId="0" borderId="21" xfId="0" applyNumberFormat="1" applyFont="1" applyBorder="1" applyAlignment="1">
      <alignment horizontal="center" wrapText="1"/>
    </xf>
    <xf numFmtId="43" fontId="47" fillId="0" borderId="0" xfId="1" applyFont="1" applyFill="1" applyBorder="1" applyAlignment="1">
      <alignment vertical="center"/>
    </xf>
    <xf numFmtId="43" fontId="10" fillId="0" borderId="0" xfId="1" applyNumberFormat="1" applyFont="1" applyFill="1" applyBorder="1" applyAlignment="1">
      <alignment wrapText="1"/>
    </xf>
    <xf numFmtId="43" fontId="52" fillId="0" borderId="0" xfId="1" applyFont="1" applyFill="1" applyBorder="1"/>
    <xf numFmtId="0" fontId="1" fillId="0" borderId="0" xfId="0" applyFont="1" applyFill="1" applyAlignment="1">
      <alignment wrapText="1"/>
    </xf>
    <xf numFmtId="43" fontId="59" fillId="0" borderId="0" xfId="1" applyFont="1" applyFill="1" applyBorder="1" applyAlignment="1">
      <alignment shrinkToFit="1"/>
    </xf>
    <xf numFmtId="43" fontId="50" fillId="0" borderId="13" xfId="1" applyFont="1" applyFill="1" applyBorder="1" applyAlignment="1">
      <alignment horizontal="center"/>
    </xf>
    <xf numFmtId="43" fontId="10" fillId="0" borderId="14" xfId="1" applyFont="1" applyFill="1" applyBorder="1"/>
    <xf numFmtId="43" fontId="10" fillId="0" borderId="14" xfId="1" applyNumberFormat="1" applyFont="1" applyFill="1" applyBorder="1" applyAlignment="1">
      <alignment wrapText="1"/>
    </xf>
    <xf numFmtId="43" fontId="10" fillId="0" borderId="14" xfId="1" applyNumberFormat="1" applyFont="1" applyFill="1" applyBorder="1" applyAlignment="1"/>
    <xf numFmtId="43" fontId="10" fillId="0" borderId="14" xfId="1" applyNumberFormat="1" applyFont="1" applyFill="1" applyBorder="1"/>
    <xf numFmtId="9" fontId="10" fillId="0" borderId="14" xfId="1" applyNumberFormat="1" applyFont="1" applyFill="1" applyBorder="1"/>
    <xf numFmtId="43" fontId="50" fillId="0" borderId="14" xfId="1" applyFont="1" applyFill="1" applyBorder="1" applyAlignment="1">
      <alignment horizontal="center"/>
    </xf>
    <xf numFmtId="166" fontId="10" fillId="0" borderId="14" xfId="1" applyNumberFormat="1" applyFont="1" applyFill="1" applyBorder="1"/>
    <xf numFmtId="43" fontId="22" fillId="0" borderId="25" xfId="1" applyFont="1" applyFill="1" applyBorder="1" applyAlignment="1">
      <alignment horizontal="center" wrapText="1"/>
    </xf>
    <xf numFmtId="43" fontId="43" fillId="0" borderId="14" xfId="1" applyFont="1" applyFill="1" applyBorder="1"/>
    <xf numFmtId="43" fontId="10" fillId="0" borderId="14" xfId="1" applyFont="1" applyFill="1" applyBorder="1" applyAlignment="1"/>
    <xf numFmtId="43" fontId="10" fillId="0" borderId="0" xfId="1" applyFont="1" applyFill="1" applyBorder="1" applyAlignment="1">
      <alignment horizontal="right" wrapText="1"/>
    </xf>
    <xf numFmtId="43" fontId="6" fillId="0" borderId="0" xfId="1" applyFont="1" applyFill="1" applyBorder="1" applyAlignment="1">
      <alignment horizontal="left" wrapText="1"/>
    </xf>
    <xf numFmtId="43" fontId="9" fillId="0" borderId="0" xfId="1" applyFont="1" applyFill="1" applyBorder="1" applyAlignment="1">
      <alignment horizontal="right"/>
    </xf>
    <xf numFmtId="0" fontId="9" fillId="0" borderId="0" xfId="1" applyNumberFormat="1" applyFont="1" applyFill="1" applyBorder="1" applyAlignment="1">
      <alignment wrapText="1"/>
    </xf>
    <xf numFmtId="0" fontId="9" fillId="0" borderId="0" xfId="1" applyNumberFormat="1" applyFont="1" applyFill="1" applyBorder="1" applyAlignment="1"/>
    <xf numFmtId="43" fontId="12" fillId="0" borderId="0" xfId="1" applyFont="1" applyFill="1" applyBorder="1" applyAlignment="1">
      <alignment vertical="center"/>
    </xf>
    <xf numFmtId="43" fontId="5" fillId="0" borderId="21" xfId="1" applyFont="1" applyFill="1" applyBorder="1"/>
    <xf numFmtId="43" fontId="6" fillId="0" borderId="0" xfId="1" applyFont="1" applyFill="1" applyBorder="1" applyAlignment="1">
      <alignment wrapText="1" shrinkToFit="1"/>
    </xf>
    <xf numFmtId="0" fontId="18" fillId="0" borderId="0" xfId="0" applyFont="1">
      <alignment vertical="top"/>
    </xf>
    <xf numFmtId="2" fontId="6" fillId="0" borderId="0" xfId="0" applyNumberFormat="1" applyFont="1" applyAlignment="1"/>
    <xf numFmtId="43" fontId="18" fillId="0" borderId="0" xfId="1" applyFont="1" applyFill="1" applyBorder="1" applyAlignment="1"/>
    <xf numFmtId="2" fontId="6" fillId="0" borderId="0" xfId="0" applyNumberFormat="1" applyFont="1" applyAlignment="1">
      <alignment wrapText="1"/>
    </xf>
    <xf numFmtId="0" fontId="22" fillId="0" borderId="21" xfId="0" applyFont="1" applyBorder="1" applyAlignment="1">
      <alignment horizontal="center" vertical="center" wrapText="1"/>
    </xf>
    <xf numFmtId="2" fontId="22" fillId="0" borderId="21" xfId="0" applyNumberFormat="1" applyFont="1" applyBorder="1" applyAlignment="1">
      <alignment horizontal="center" wrapText="1"/>
    </xf>
    <xf numFmtId="2" fontId="10" fillId="0" borderId="0" xfId="0" applyNumberFormat="1" applyFont="1" applyAlignment="1"/>
    <xf numFmtId="0" fontId="42" fillId="0" borderId="0" xfId="0" applyFont="1">
      <alignment vertical="top"/>
    </xf>
    <xf numFmtId="2" fontId="50" fillId="0" borderId="0" xfId="0" applyNumberFormat="1" applyFont="1">
      <alignment vertical="top"/>
    </xf>
    <xf numFmtId="0" fontId="10" fillId="0" borderId="1" xfId="0" applyFont="1" applyBorder="1" applyAlignment="1"/>
    <xf numFmtId="2" fontId="50" fillId="0" borderId="13" xfId="0" applyNumberFormat="1" applyFont="1" applyBorder="1" applyAlignment="1">
      <alignment horizontal="center" vertical="top"/>
    </xf>
    <xf numFmtId="0" fontId="10" fillId="0" borderId="14" xfId="0" applyFont="1" applyBorder="1">
      <alignment vertical="top"/>
    </xf>
    <xf numFmtId="0" fontId="10" fillId="0" borderId="14" xfId="0" applyFont="1" applyBorder="1" applyAlignment="1"/>
    <xf numFmtId="2" fontId="10" fillId="0" borderId="14" xfId="0" applyNumberFormat="1" applyFont="1" applyBorder="1" applyAlignment="1"/>
    <xf numFmtId="2" fontId="10" fillId="0" borderId="14" xfId="0" applyNumberFormat="1" applyFont="1" applyBorder="1">
      <alignment vertical="top"/>
    </xf>
    <xf numFmtId="43" fontId="10" fillId="0" borderId="14" xfId="0" applyNumberFormat="1" applyFont="1" applyBorder="1" applyAlignment="1"/>
    <xf numFmtId="0" fontId="42" fillId="0" borderId="14" xfId="0" applyFont="1" applyBorder="1">
      <alignment vertical="top"/>
    </xf>
    <xf numFmtId="0" fontId="64" fillId="0" borderId="0" xfId="0" applyFont="1" applyAlignment="1">
      <alignment vertical="center"/>
    </xf>
    <xf numFmtId="0" fontId="22" fillId="0" borderId="23" xfId="0" applyFont="1" applyBorder="1">
      <alignment vertical="top"/>
    </xf>
    <xf numFmtId="0" fontId="10" fillId="0" borderId="12" xfId="0" applyFont="1" applyBorder="1">
      <alignment vertical="top"/>
    </xf>
    <xf numFmtId="0" fontId="22" fillId="0" borderId="6" xfId="0" applyFont="1" applyBorder="1">
      <alignment vertical="top"/>
    </xf>
    <xf numFmtId="0" fontId="22" fillId="0" borderId="40" xfId="0" applyFont="1" applyBorder="1">
      <alignment vertical="top"/>
    </xf>
    <xf numFmtId="0" fontId="10" fillId="0" borderId="41" xfId="0" applyFont="1" applyBorder="1">
      <alignment vertical="top"/>
    </xf>
    <xf numFmtId="0" fontId="22" fillId="0" borderId="43" xfId="0" applyFont="1" applyBorder="1" applyAlignment="1">
      <alignment vertical="center"/>
    </xf>
    <xf numFmtId="40" fontId="10" fillId="0" borderId="44" xfId="0" applyNumberFormat="1" applyFont="1" applyBorder="1" applyAlignment="1">
      <alignment horizontal="right" vertical="center"/>
    </xf>
    <xf numFmtId="0" fontId="22" fillId="0" borderId="11" xfId="0" applyFont="1" applyBorder="1" applyAlignment="1"/>
    <xf numFmtId="40" fontId="10" fillId="0" borderId="45" xfId="0" applyNumberFormat="1" applyFont="1" applyBorder="1" applyAlignment="1">
      <alignment horizontal="right" vertical="center"/>
    </xf>
    <xf numFmtId="0" fontId="65" fillId="0" borderId="0" xfId="0" applyFont="1" applyFill="1" applyAlignment="1">
      <alignment horizontal="center"/>
    </xf>
    <xf numFmtId="0" fontId="15" fillId="0" borderId="0" xfId="0" applyFont="1">
      <alignment vertical="top"/>
    </xf>
    <xf numFmtId="0" fontId="15" fillId="0" borderId="0" xfId="0" applyFont="1" applyAlignment="1">
      <alignment vertical="center"/>
    </xf>
    <xf numFmtId="2" fontId="10" fillId="0" borderId="0" xfId="0" applyNumberFormat="1" applyFont="1" applyAlignment="1">
      <alignment vertical="center"/>
    </xf>
    <xf numFmtId="0" fontId="58" fillId="0" borderId="0" xfId="0" applyFont="1">
      <alignment vertical="top"/>
    </xf>
    <xf numFmtId="43" fontId="22" fillId="0" borderId="24" xfId="0" applyNumberFormat="1" applyFont="1" applyBorder="1" applyAlignment="1">
      <alignment horizontal="center" wrapText="1"/>
    </xf>
    <xf numFmtId="2" fontId="10" fillId="0" borderId="14" xfId="0" applyNumberFormat="1" applyFont="1" applyBorder="1" applyAlignment="1">
      <alignment vertical="center"/>
    </xf>
    <xf numFmtId="43" fontId="22" fillId="0" borderId="42" xfId="0" applyNumberFormat="1" applyFont="1" applyBorder="1" applyAlignment="1">
      <alignment horizontal="center" wrapText="1"/>
    </xf>
    <xf numFmtId="43" fontId="22" fillId="0" borderId="42" xfId="0" applyNumberFormat="1" applyFont="1" applyBorder="1" applyAlignment="1">
      <alignment horizontal="center"/>
    </xf>
    <xf numFmtId="0" fontId="10" fillId="0" borderId="14" xfId="0" applyFont="1" applyBorder="1" applyAlignment="1">
      <alignment vertical="center"/>
    </xf>
    <xf numFmtId="0" fontId="15" fillId="0" borderId="0" xfId="0" applyFont="1" applyAlignment="1">
      <alignment horizontal="center" vertical="center"/>
    </xf>
    <xf numFmtId="2" fontId="50" fillId="0" borderId="13" xfId="0" applyNumberFormat="1" applyFont="1" applyBorder="1" applyAlignment="1">
      <alignment horizontal="center" vertical="center"/>
    </xf>
    <xf numFmtId="2" fontId="50" fillId="0" borderId="14" xfId="0" applyNumberFormat="1" applyFont="1" applyBorder="1" applyAlignment="1">
      <alignment vertical="center"/>
    </xf>
    <xf numFmtId="0" fontId="66" fillId="0" borderId="0" xfId="0" applyFont="1" applyAlignment="1">
      <alignment horizontal="center" vertical="center"/>
    </xf>
    <xf numFmtId="0" fontId="50" fillId="0" borderId="14" xfId="0" applyFont="1" applyBorder="1" applyAlignment="1">
      <alignment vertical="center"/>
    </xf>
    <xf numFmtId="0" fontId="55" fillId="0" borderId="0" xfId="0" applyFont="1">
      <alignment vertical="top"/>
    </xf>
    <xf numFmtId="2" fontId="22" fillId="0" borderId="14" xfId="0" applyNumberFormat="1" applyFont="1" applyBorder="1">
      <alignment vertical="top"/>
    </xf>
    <xf numFmtId="43" fontId="22" fillId="0" borderId="0" xfId="0" applyNumberFormat="1" applyFont="1">
      <alignment vertical="top"/>
    </xf>
    <xf numFmtId="2" fontId="67" fillId="0" borderId="0" xfId="0" applyNumberFormat="1" applyFont="1">
      <alignment vertical="top"/>
    </xf>
    <xf numFmtId="2" fontId="43" fillId="0" borderId="0" xfId="0" applyNumberFormat="1" applyFont="1">
      <alignment vertical="top"/>
    </xf>
    <xf numFmtId="43" fontId="10" fillId="0" borderId="14" xfId="0" applyNumberFormat="1" applyFont="1" applyBorder="1">
      <alignment vertical="top"/>
    </xf>
    <xf numFmtId="43" fontId="10" fillId="0" borderId="0" xfId="0" quotePrefix="1" applyNumberFormat="1" applyFont="1">
      <alignment vertical="top"/>
    </xf>
    <xf numFmtId="43" fontId="10" fillId="0" borderId="14" xfId="0" applyNumberFormat="1" applyFont="1" applyBorder="1" applyAlignment="1">
      <alignment horizontal="right"/>
    </xf>
    <xf numFmtId="43" fontId="10" fillId="0" borderId="0" xfId="1" applyFont="1" applyFill="1" applyAlignment="1">
      <alignment vertical="top"/>
    </xf>
    <xf numFmtId="2" fontId="10" fillId="0" borderId="14" xfId="0" applyNumberFormat="1" applyFont="1" applyBorder="1" applyAlignment="1">
      <alignment horizontal="right"/>
    </xf>
    <xf numFmtId="2" fontId="68" fillId="0" borderId="0" xfId="4" applyNumberFormat="1" applyFont="1" applyFill="1">
      <alignment vertical="top"/>
    </xf>
    <xf numFmtId="0" fontId="22" fillId="0" borderId="21" xfId="0" applyFont="1" applyBorder="1" applyAlignment="1">
      <alignment vertical="center" wrapText="1"/>
    </xf>
    <xf numFmtId="0" fontId="10" fillId="0" borderId="45" xfId="0" applyFont="1" applyBorder="1" applyAlignment="1">
      <alignment vertical="center" wrapText="1"/>
    </xf>
    <xf numFmtId="0" fontId="10" fillId="0" borderId="0" xfId="0" applyFont="1" applyAlignment="1">
      <alignment horizontal="center" vertical="center" wrapText="1"/>
    </xf>
    <xf numFmtId="0" fontId="22" fillId="0" borderId="21" xfId="0" applyFont="1" applyBorder="1" applyAlignment="1">
      <alignment vertical="center"/>
    </xf>
    <xf numFmtId="0" fontId="10" fillId="0" borderId="0" xfId="0" applyFont="1" applyAlignment="1">
      <alignment horizontal="left" vertical="center"/>
    </xf>
    <xf numFmtId="0" fontId="10" fillId="0" borderId="21" xfId="0" applyFont="1" applyBorder="1">
      <alignment vertical="top"/>
    </xf>
    <xf numFmtId="0" fontId="22" fillId="0" borderId="21" xfId="0" applyFont="1" applyBorder="1" applyAlignment="1">
      <alignment horizontal="center" vertical="center"/>
    </xf>
    <xf numFmtId="0" fontId="1" fillId="0" borderId="0" xfId="0" applyFont="1" applyAlignment="1">
      <alignment wrapText="1"/>
    </xf>
    <xf numFmtId="0" fontId="41" fillId="0" borderId="0" xfId="0" applyFont="1" applyAlignment="1">
      <alignment wrapText="1"/>
    </xf>
    <xf numFmtId="0" fontId="22" fillId="0" borderId="21" xfId="0" applyFont="1" applyBorder="1" applyAlignment="1">
      <alignment horizontal="left" vertical="center" wrapText="1"/>
    </xf>
    <xf numFmtId="0" fontId="10" fillId="0" borderId="21" xfId="0" applyFont="1" applyBorder="1" applyAlignment="1">
      <alignment horizontal="center" wrapText="1"/>
    </xf>
    <xf numFmtId="43" fontId="10" fillId="0" borderId="21" xfId="1" applyFont="1" applyBorder="1" applyAlignment="1">
      <alignment wrapText="1"/>
    </xf>
    <xf numFmtId="0" fontId="10" fillId="0" borderId="21" xfId="0" applyFont="1" applyBorder="1" applyAlignment="1">
      <alignment vertical="top" wrapText="1"/>
    </xf>
    <xf numFmtId="0" fontId="10" fillId="0" borderId="0" xfId="0" applyFont="1" applyAlignment="1">
      <alignment horizontal="center" vertical="center"/>
    </xf>
    <xf numFmtId="0" fontId="1" fillId="0" borderId="0" xfId="0" applyFont="1" applyAlignment="1">
      <alignment horizontal="center" vertical="center"/>
    </xf>
    <xf numFmtId="0" fontId="10" fillId="0" borderId="21" xfId="0" applyFont="1" applyBorder="1" applyAlignment="1">
      <alignment horizontal="center" vertical="top" wrapText="1"/>
    </xf>
    <xf numFmtId="43" fontId="10" fillId="0" borderId="21" xfId="1" applyFont="1" applyBorder="1" applyAlignment="1">
      <alignment vertical="top" wrapText="1"/>
    </xf>
    <xf numFmtId="0" fontId="10" fillId="0" borderId="42" xfId="0" applyFont="1" applyBorder="1" applyAlignment="1">
      <alignment horizontal="left"/>
    </xf>
    <xf numFmtId="0" fontId="10" fillId="0" borderId="45" xfId="0" applyFont="1" applyBorder="1" applyAlignment="1">
      <alignment wrapText="1"/>
    </xf>
    <xf numFmtId="0" fontId="10" fillId="0" borderId="45" xfId="0" applyFont="1" applyBorder="1" applyAlignment="1">
      <alignment horizontal="center" wrapText="1"/>
    </xf>
    <xf numFmtId="43" fontId="10" fillId="0" borderId="45" xfId="1" applyFont="1" applyBorder="1" applyAlignment="1">
      <alignment wrapText="1"/>
    </xf>
    <xf numFmtId="43" fontId="10" fillId="0" borderId="21" xfId="1" applyFont="1" applyBorder="1" applyAlignment="1">
      <alignment horizontal="left" vertical="top" wrapText="1"/>
    </xf>
    <xf numFmtId="49" fontId="22" fillId="0" borderId="14" xfId="0" applyNumberFormat="1" applyFont="1" applyBorder="1" applyAlignment="1">
      <alignment horizontal="center"/>
    </xf>
    <xf numFmtId="2" fontId="22" fillId="0" borderId="25" xfId="0" applyNumberFormat="1" applyFont="1" applyBorder="1" applyAlignment="1">
      <alignment horizontal="center" wrapText="1"/>
    </xf>
    <xf numFmtId="2" fontId="22" fillId="0" borderId="21" xfId="0" applyNumberFormat="1" applyFont="1" applyBorder="1" applyAlignment="1">
      <alignment horizontal="center"/>
    </xf>
    <xf numFmtId="2" fontId="22" fillId="0" borderId="24" xfId="0" applyNumberFormat="1" applyFont="1" applyBorder="1" applyAlignment="1">
      <alignment horizontal="center"/>
    </xf>
    <xf numFmtId="9" fontId="57" fillId="0" borderId="0" xfId="0" applyNumberFormat="1" applyFont="1">
      <alignment vertical="top"/>
    </xf>
    <xf numFmtId="2" fontId="50" fillId="0" borderId="14" xfId="0" applyNumberFormat="1" applyFont="1" applyBorder="1" applyAlignment="1">
      <alignment horizontal="center" vertical="center"/>
    </xf>
    <xf numFmtId="49" fontId="50" fillId="0" borderId="14" xfId="0" applyNumberFormat="1" applyFont="1" applyBorder="1" applyAlignment="1">
      <alignment horizontal="center"/>
    </xf>
    <xf numFmtId="2" fontId="50" fillId="0" borderId="0" xfId="0" applyNumberFormat="1" applyFont="1" applyAlignment="1">
      <alignment horizontal="center" vertical="center"/>
    </xf>
    <xf numFmtId="0" fontId="54" fillId="0" borderId="0" xfId="0" applyFont="1" applyAlignment="1">
      <alignment horizontal="center" vertical="top"/>
    </xf>
    <xf numFmtId="0" fontId="10" fillId="0" borderId="0" xfId="0" applyFont="1" applyAlignment="1">
      <alignment wrapText="1"/>
    </xf>
    <xf numFmtId="43" fontId="22" fillId="0" borderId="14" xfId="0" applyNumberFormat="1" applyFont="1" applyBorder="1">
      <alignment vertical="top"/>
    </xf>
    <xf numFmtId="0" fontId="47" fillId="0" borderId="0" xfId="0" applyFont="1" applyAlignment="1">
      <alignment horizontal="left" vertical="center"/>
    </xf>
    <xf numFmtId="43" fontId="10" fillId="0" borderId="0" xfId="0" applyNumberFormat="1" applyFont="1" applyAlignment="1">
      <alignment horizontal="center" vertical="center"/>
    </xf>
    <xf numFmtId="0" fontId="0" fillId="0" borderId="0" xfId="0" applyAlignment="1">
      <alignment wrapText="1"/>
    </xf>
    <xf numFmtId="43" fontId="50" fillId="0" borderId="14" xfId="0" applyNumberFormat="1" applyFont="1" applyBorder="1" applyAlignment="1">
      <alignment horizontal="center"/>
    </xf>
    <xf numFmtId="43" fontId="42" fillId="0" borderId="0" xfId="0" applyNumberFormat="1" applyFont="1" applyAlignment="1">
      <alignment horizontal="center" vertical="center"/>
    </xf>
    <xf numFmtId="0" fontId="0" fillId="0" borderId="14" xfId="0" applyBorder="1" applyAlignment="1"/>
    <xf numFmtId="43" fontId="10" fillId="0" borderId="14" xfId="0" applyNumberFormat="1" applyFont="1" applyBorder="1" applyAlignment="1">
      <alignment horizontal="center"/>
    </xf>
    <xf numFmtId="43" fontId="10" fillId="0" borderId="14" xfId="0" applyNumberFormat="1" applyFont="1" applyBorder="1" applyAlignment="1">
      <alignment horizontal="center" vertical="top"/>
    </xf>
    <xf numFmtId="43" fontId="0" fillId="0" borderId="0" xfId="0" applyNumberFormat="1" applyAlignment="1"/>
    <xf numFmtId="0" fontId="10" fillId="0" borderId="14" xfId="0" applyFont="1" applyBorder="1" applyAlignment="1">
      <alignment horizontal="center"/>
    </xf>
    <xf numFmtId="43" fontId="10" fillId="0" borderId="14" xfId="1" applyFont="1" applyBorder="1" applyAlignment="1"/>
    <xf numFmtId="0" fontId="52" fillId="0" borderId="0" xfId="0" applyFont="1" applyAlignment="1"/>
    <xf numFmtId="0" fontId="52" fillId="0" borderId="0" xfId="0" applyFont="1" applyAlignment="1">
      <alignment horizontal="left"/>
    </xf>
    <xf numFmtId="43" fontId="10" fillId="0" borderId="0" xfId="0" applyNumberFormat="1" applyFont="1" applyAlignment="1">
      <alignment horizontal="center" vertical="top"/>
    </xf>
    <xf numFmtId="0" fontId="42" fillId="0" borderId="0" xfId="0" applyFont="1" applyAlignment="1">
      <alignment vertical="center"/>
    </xf>
    <xf numFmtId="0" fontId="22" fillId="0" borderId="24" xfId="0" applyFont="1" applyBorder="1" applyAlignment="1">
      <alignment horizontal="center"/>
    </xf>
    <xf numFmtId="43" fontId="50" fillId="0" borderId="13" xfId="0" applyNumberFormat="1" applyFont="1" applyBorder="1" applyAlignment="1">
      <alignment horizontal="center"/>
    </xf>
    <xf numFmtId="43" fontId="50" fillId="0" borderId="13" xfId="0" applyNumberFormat="1" applyFont="1" applyBorder="1" applyAlignment="1">
      <alignment horizontal="center" vertical="center"/>
    </xf>
    <xf numFmtId="43" fontId="43" fillId="0" borderId="14" xfId="0" applyNumberFormat="1" applyFont="1" applyBorder="1">
      <alignment vertical="top"/>
    </xf>
    <xf numFmtId="9" fontId="10" fillId="0" borderId="0" xfId="0" applyNumberFormat="1" applyFont="1">
      <alignment vertical="top"/>
    </xf>
    <xf numFmtId="0" fontId="10" fillId="0" borderId="14" xfId="0" applyFont="1" applyBorder="1" applyAlignment="1">
      <alignment horizontal="center" vertical="center"/>
    </xf>
    <xf numFmtId="43" fontId="15" fillId="0" borderId="0" xfId="0" applyNumberFormat="1" applyFont="1" applyAlignment="1">
      <alignment horizontal="center" vertical="top"/>
    </xf>
    <xf numFmtId="43" fontId="47" fillId="0" borderId="0" xfId="1" applyFont="1" applyFill="1" applyAlignment="1">
      <alignment horizontal="left" vertical="center"/>
    </xf>
    <xf numFmtId="43" fontId="50" fillId="0" borderId="14" xfId="1" applyFont="1" applyFill="1" applyBorder="1" applyAlignment="1">
      <alignment horizontal="center" vertical="center"/>
    </xf>
    <xf numFmtId="43" fontId="50" fillId="0" borderId="0" xfId="1" applyFont="1" applyFill="1" applyBorder="1" applyAlignment="1">
      <alignment horizontal="center" vertical="center"/>
    </xf>
    <xf numFmtId="0" fontId="50" fillId="0" borderId="0" xfId="0" applyFont="1" applyAlignment="1">
      <alignment horizontal="center" vertical="center" wrapText="1"/>
    </xf>
    <xf numFmtId="166" fontId="10" fillId="0" borderId="14" xfId="1" applyNumberFormat="1" applyFont="1" applyFill="1" applyBorder="1" applyAlignment="1">
      <alignment horizontal="right"/>
    </xf>
    <xf numFmtId="166" fontId="52" fillId="0" borderId="14" xfId="1" applyNumberFormat="1" applyFont="1" applyFill="1" applyBorder="1" applyAlignment="1">
      <alignment horizontal="right"/>
    </xf>
    <xf numFmtId="166" fontId="52" fillId="0" borderId="0" xfId="1" applyNumberFormat="1" applyFont="1" applyFill="1" applyBorder="1" applyAlignment="1">
      <alignment horizontal="right"/>
    </xf>
    <xf numFmtId="43" fontId="52" fillId="0" borderId="14" xfId="1" applyFont="1" applyFill="1" applyBorder="1"/>
    <xf numFmtId="166" fontId="52" fillId="0" borderId="14" xfId="1" applyNumberFormat="1" applyFont="1" applyFill="1" applyBorder="1"/>
    <xf numFmtId="43" fontId="52" fillId="0" borderId="0" xfId="1" applyFont="1" applyFill="1" applyBorder="1" applyAlignment="1"/>
    <xf numFmtId="9" fontId="10" fillId="0" borderId="0" xfId="1" applyNumberFormat="1" applyFont="1" applyFill="1" applyBorder="1" applyAlignment="1">
      <alignment horizontal="right"/>
    </xf>
    <xf numFmtId="43" fontId="22" fillId="0" borderId="0" xfId="1" applyFont="1" applyFill="1" applyAlignment="1">
      <alignment horizontal="center"/>
    </xf>
    <xf numFmtId="43" fontId="10" fillId="0" borderId="0" xfId="1" applyFont="1" applyFill="1" applyAlignment="1">
      <alignment wrapText="1"/>
    </xf>
    <xf numFmtId="43" fontId="22" fillId="0" borderId="0" xfId="1" applyFont="1" applyFill="1" applyAlignment="1">
      <alignment horizontal="center" wrapText="1"/>
    </xf>
    <xf numFmtId="43" fontId="42" fillId="0" borderId="0" xfId="1" applyFont="1" applyFill="1"/>
    <xf numFmtId="43" fontId="50" fillId="0" borderId="0" xfId="1" applyFont="1" applyFill="1" applyAlignment="1">
      <alignment horizontal="center"/>
    </xf>
    <xf numFmtId="43" fontId="10" fillId="0" borderId="0" xfId="1" applyFont="1" applyFill="1" applyAlignment="1">
      <alignment horizontal="center"/>
    </xf>
    <xf numFmtId="0" fontId="10" fillId="0" borderId="0" xfId="0" applyFont="1" applyAlignment="1">
      <alignment horizontal="left" vertical="top" indent="2"/>
    </xf>
    <xf numFmtId="0" fontId="10" fillId="0" borderId="0" xfId="0" applyFont="1" applyAlignment="1">
      <alignment horizontal="left" vertical="top"/>
    </xf>
    <xf numFmtId="0" fontId="10" fillId="0" borderId="0" xfId="0" applyFont="1" applyAlignment="1">
      <alignment horizontal="left" vertical="top" wrapText="1" indent="2"/>
    </xf>
    <xf numFmtId="43" fontId="10" fillId="0" borderId="0" xfId="1" applyFont="1" applyFill="1" applyBorder="1" applyAlignment="1">
      <alignment vertical="top"/>
    </xf>
    <xf numFmtId="43" fontId="10" fillId="0" borderId="0" xfId="1" applyFont="1" applyFill="1" applyBorder="1" applyAlignment="1">
      <alignment horizontal="center" vertical="top"/>
    </xf>
    <xf numFmtId="2" fontId="10" fillId="0" borderId="0" xfId="0" applyNumberFormat="1" applyFont="1" applyAlignment="1">
      <alignment horizontal="center"/>
    </xf>
    <xf numFmtId="43" fontId="43" fillId="0" borderId="0" xfId="1" applyFont="1" applyFill="1"/>
    <xf numFmtId="43" fontId="42" fillId="0" borderId="0" xfId="1" applyFont="1" applyFill="1" applyBorder="1"/>
    <xf numFmtId="43" fontId="45" fillId="0" borderId="0" xfId="1" applyFont="1" applyFill="1" applyBorder="1"/>
    <xf numFmtId="9" fontId="10" fillId="0" borderId="0" xfId="1" applyNumberFormat="1" applyFont="1" applyFill="1" applyBorder="1" applyAlignment="1">
      <alignment horizontal="left"/>
    </xf>
    <xf numFmtId="43" fontId="22" fillId="0" borderId="0" xfId="1" applyFont="1" applyFill="1" applyAlignment="1">
      <alignment horizontal="left"/>
    </xf>
    <xf numFmtId="9" fontId="10" fillId="0" borderId="0" xfId="1" applyNumberFormat="1" applyFont="1" applyFill="1" applyAlignment="1">
      <alignment shrinkToFit="1"/>
    </xf>
    <xf numFmtId="2" fontId="10" fillId="0" borderId="0" xfId="0" quotePrefix="1" applyNumberFormat="1" applyFont="1" applyAlignment="1"/>
    <xf numFmtId="43" fontId="10" fillId="2" borderId="0" xfId="1" applyFont="1" applyFill="1"/>
    <xf numFmtId="43" fontId="10" fillId="2" borderId="0" xfId="1" applyFont="1" applyFill="1" applyAlignment="1">
      <alignment shrinkToFit="1"/>
    </xf>
    <xf numFmtId="2" fontId="10" fillId="2" borderId="0" xfId="0" applyNumberFormat="1" applyFont="1" applyFill="1">
      <alignment vertical="top"/>
    </xf>
    <xf numFmtId="0" fontId="10" fillId="2" borderId="0" xfId="0" applyFont="1" applyFill="1" applyAlignment="1"/>
    <xf numFmtId="9" fontId="10" fillId="2" borderId="0" xfId="1" applyNumberFormat="1" applyFont="1" applyFill="1" applyAlignment="1">
      <alignment shrinkToFit="1"/>
    </xf>
    <xf numFmtId="2" fontId="10" fillId="2" borderId="0" xfId="0" quotePrefix="1" applyNumberFormat="1" applyFont="1" applyFill="1" applyAlignment="1"/>
    <xf numFmtId="43" fontId="10" fillId="2" borderId="0" xfId="1" applyFont="1" applyFill="1" applyBorder="1" applyAlignment="1">
      <alignment horizontal="right"/>
    </xf>
    <xf numFmtId="43" fontId="10" fillId="2" borderId="0" xfId="1" applyFont="1" applyFill="1" applyBorder="1" applyAlignment="1">
      <alignment shrinkToFit="1"/>
    </xf>
    <xf numFmtId="0" fontId="14" fillId="0" borderId="0" xfId="0" applyFont="1">
      <alignment vertical="top"/>
    </xf>
    <xf numFmtId="0" fontId="14" fillId="0" borderId="0" xfId="0" applyFont="1" applyAlignment="1"/>
    <xf numFmtId="43" fontId="41" fillId="0" borderId="0" xfId="1" applyFont="1" applyFill="1" applyBorder="1"/>
    <xf numFmtId="43" fontId="14" fillId="0" borderId="0" xfId="0" applyNumberFormat="1" applyFont="1">
      <alignment vertical="top"/>
    </xf>
    <xf numFmtId="43" fontId="14" fillId="0" borderId="0" xfId="0" applyNumberFormat="1" applyFont="1" applyAlignment="1"/>
    <xf numFmtId="43" fontId="10" fillId="0" borderId="0" xfId="0" applyNumberFormat="1" applyFont="1" applyAlignment="1">
      <alignment horizontal="right" vertical="center"/>
    </xf>
    <xf numFmtId="43" fontId="10" fillId="0" borderId="14" xfId="1" applyFont="1" applyFill="1" applyBorder="1" applyAlignment="1">
      <alignment horizontal="right"/>
    </xf>
    <xf numFmtId="0" fontId="15" fillId="0" borderId="14" xfId="0" applyFont="1" applyBorder="1">
      <alignment vertical="top"/>
    </xf>
    <xf numFmtId="43" fontId="10" fillId="0" borderId="14" xfId="0" applyNumberFormat="1" applyFont="1" applyBorder="1" applyAlignment="1">
      <alignment horizontal="right" vertical="center"/>
    </xf>
    <xf numFmtId="43" fontId="10" fillId="0" borderId="14" xfId="1" applyFont="1" applyFill="1" applyBorder="1" applyAlignment="1">
      <alignment horizontal="right" vertical="center"/>
    </xf>
    <xf numFmtId="49" fontId="50" fillId="0" borderId="0" xfId="0" applyNumberFormat="1" applyFont="1" applyAlignment="1">
      <alignment horizontal="center"/>
    </xf>
    <xf numFmtId="43" fontId="10" fillId="0" borderId="0" xfId="1" applyFont="1" applyFill="1" applyAlignment="1"/>
    <xf numFmtId="43" fontId="10" fillId="0" borderId="0" xfId="1" applyFont="1" applyAlignment="1">
      <alignment vertical="top"/>
    </xf>
    <xf numFmtId="2" fontId="1" fillId="0" borderId="0" xfId="0" applyNumberFormat="1" applyFont="1" applyAlignment="1">
      <alignment vertical="center"/>
    </xf>
    <xf numFmtId="49" fontId="1" fillId="0" borderId="0" xfId="0" applyNumberFormat="1" applyFont="1" applyAlignment="1">
      <alignment vertical="center"/>
    </xf>
    <xf numFmtId="49" fontId="1" fillId="0" borderId="0" xfId="0" applyNumberFormat="1" applyFont="1">
      <alignment vertical="top"/>
    </xf>
    <xf numFmtId="2" fontId="22" fillId="0" borderId="21" xfId="0" applyNumberFormat="1" applyFont="1" applyBorder="1" applyAlignment="1">
      <alignment horizontal="center" vertical="center" wrapText="1"/>
    </xf>
    <xf numFmtId="0" fontId="22" fillId="0" borderId="25" xfId="0" applyFont="1" applyBorder="1" applyAlignment="1">
      <alignment horizontal="center" vertical="center" wrapText="1"/>
    </xf>
    <xf numFmtId="49" fontId="1" fillId="0" borderId="0" xfId="0" applyNumberFormat="1" applyFont="1" applyAlignment="1">
      <alignment vertical="top" wrapText="1"/>
    </xf>
    <xf numFmtId="0" fontId="1" fillId="0" borderId="0" xfId="0" applyFont="1" applyAlignment="1">
      <alignment vertical="top" wrapText="1"/>
    </xf>
    <xf numFmtId="0" fontId="10" fillId="0" borderId="13" xfId="0" applyFont="1" applyBorder="1" applyAlignment="1">
      <alignment horizontal="center" vertical="top"/>
    </xf>
    <xf numFmtId="2" fontId="50" fillId="0" borderId="13" xfId="0" applyNumberFormat="1" applyFont="1" applyBorder="1">
      <alignment vertical="top"/>
    </xf>
    <xf numFmtId="49" fontId="42" fillId="0" borderId="0" xfId="0" applyNumberFormat="1" applyFont="1">
      <alignment vertical="top"/>
    </xf>
    <xf numFmtId="2" fontId="50" fillId="0" borderId="14" xfId="0" applyNumberFormat="1" applyFont="1" applyBorder="1" applyAlignment="1"/>
    <xf numFmtId="2" fontId="50" fillId="0" borderId="0" xfId="0" applyNumberFormat="1" applyFont="1" applyAlignment="1"/>
    <xf numFmtId="0" fontId="22" fillId="0" borderId="0" xfId="0" applyFont="1" applyAlignment="1">
      <alignment vertical="top" wrapText="1"/>
    </xf>
    <xf numFmtId="0" fontId="43" fillId="0" borderId="14" xfId="0" applyFont="1" applyBorder="1">
      <alignment vertical="top"/>
    </xf>
    <xf numFmtId="49" fontId="69" fillId="0" borderId="0" xfId="0" applyNumberFormat="1" applyFont="1">
      <alignment vertical="top"/>
    </xf>
    <xf numFmtId="49" fontId="1" fillId="0" borderId="0" xfId="0" applyNumberFormat="1" applyFont="1" applyAlignment="1">
      <alignment horizontal="left"/>
    </xf>
    <xf numFmtId="0" fontId="10" fillId="0" borderId="0" xfId="0" applyFont="1" applyAlignment="1">
      <alignment horizontal="center" vertical="top" wrapText="1"/>
    </xf>
    <xf numFmtId="2" fontId="10" fillId="0" borderId="35" xfId="0" applyNumberFormat="1" applyFont="1" applyBorder="1">
      <alignment vertical="top"/>
    </xf>
    <xf numFmtId="49" fontId="10" fillId="0" borderId="0" xfId="0" applyNumberFormat="1" applyFont="1">
      <alignment vertical="top"/>
    </xf>
    <xf numFmtId="0" fontId="54" fillId="0" borderId="35" xfId="0" applyFont="1" applyBorder="1">
      <alignment vertical="top"/>
    </xf>
    <xf numFmtId="0" fontId="70" fillId="0" borderId="0" xfId="0" applyFont="1">
      <alignment vertical="top"/>
    </xf>
    <xf numFmtId="0" fontId="70" fillId="0" borderId="35" xfId="0" applyFont="1" applyBorder="1">
      <alignment vertical="top"/>
    </xf>
    <xf numFmtId="2" fontId="42" fillId="0" borderId="14" xfId="0" applyNumberFormat="1" applyFont="1" applyBorder="1">
      <alignment vertical="top"/>
    </xf>
    <xf numFmtId="2" fontId="42" fillId="0" borderId="0" xfId="0" applyNumberFormat="1" applyFont="1">
      <alignment vertical="top"/>
    </xf>
    <xf numFmtId="43" fontId="41" fillId="0" borderId="0" xfId="1" applyFont="1" applyFill="1" applyAlignment="1">
      <alignment horizontal="left" vertical="center"/>
    </xf>
    <xf numFmtId="43" fontId="22" fillId="0" borderId="21" xfId="0" applyNumberFormat="1" applyFont="1" applyBorder="1" applyAlignment="1">
      <alignment horizontal="left" wrapText="1"/>
    </xf>
    <xf numFmtId="0" fontId="22" fillId="0" borderId="0" xfId="0" applyFont="1" applyAlignment="1">
      <alignment horizontal="left" wrapText="1"/>
    </xf>
    <xf numFmtId="0" fontId="22" fillId="0" borderId="0" xfId="0" applyFont="1" applyAlignment="1">
      <alignment horizontal="right" vertical="justify"/>
    </xf>
    <xf numFmtId="43" fontId="10" fillId="0" borderId="0" xfId="1" applyFont="1" applyFill="1" applyBorder="1" applyAlignment="1">
      <alignment horizontal="right" vertical="justify" shrinkToFit="1"/>
    </xf>
    <xf numFmtId="43" fontId="10" fillId="0" borderId="14" xfId="1" applyFont="1" applyFill="1" applyBorder="1" applyAlignment="1">
      <alignment horizontal="right" vertical="justify"/>
    </xf>
    <xf numFmtId="165" fontId="10" fillId="0" borderId="0" xfId="0" applyNumberFormat="1" applyFont="1" applyAlignment="1">
      <alignment horizontal="right" vertical="justify"/>
    </xf>
    <xf numFmtId="43" fontId="10" fillId="0" borderId="14" xfId="1" applyFont="1" applyFill="1" applyBorder="1" applyAlignment="1">
      <alignment horizontal="center"/>
    </xf>
    <xf numFmtId="43" fontId="10" fillId="0" borderId="0" xfId="0" applyNumberFormat="1" applyFont="1" applyAlignment="1">
      <alignment horizontal="right" vertical="justify"/>
    </xf>
    <xf numFmtId="43" fontId="10" fillId="0" borderId="0" xfId="0" applyNumberFormat="1" applyFont="1" applyAlignment="1">
      <alignment horizontal="right" wrapText="1"/>
    </xf>
    <xf numFmtId="0" fontId="43" fillId="0" borderId="0" xfId="0" applyFont="1">
      <alignment vertical="top"/>
    </xf>
    <xf numFmtId="0" fontId="64" fillId="0" borderId="0" xfId="0" applyFont="1">
      <alignment vertical="top"/>
    </xf>
    <xf numFmtId="165" fontId="10" fillId="0" borderId="14" xfId="0" applyNumberFormat="1" applyFont="1" applyBorder="1" applyAlignment="1">
      <alignment horizontal="right"/>
    </xf>
    <xf numFmtId="0" fontId="10" fillId="0" borderId="0" xfId="0" applyFont="1" applyAlignment="1">
      <alignment wrapText="1"/>
    </xf>
    <xf numFmtId="0" fontId="22" fillId="0" borderId="0" xfId="0" applyFont="1" applyAlignment="1">
      <alignment horizontal="left" vertical="center"/>
    </xf>
    <xf numFmtId="0" fontId="22" fillId="0" borderId="21" xfId="0" applyFont="1" applyBorder="1" applyAlignment="1">
      <alignment horizontal="center" vertical="center"/>
    </xf>
    <xf numFmtId="0" fontId="10" fillId="0" borderId="0" xfId="0" applyFont="1" applyAlignment="1">
      <alignment vertical="center" wrapText="1"/>
    </xf>
    <xf numFmtId="0" fontId="10" fillId="0" borderId="0" xfId="0" applyFont="1" applyAlignment="1">
      <alignment horizontal="left" vertical="center" wrapText="1"/>
    </xf>
    <xf numFmtId="0" fontId="10" fillId="0" borderId="21" xfId="0" applyFont="1" applyBorder="1" applyAlignment="1">
      <alignment vertical="center" wrapText="1"/>
    </xf>
    <xf numFmtId="0" fontId="10" fillId="0" borderId="21" xfId="0" applyFont="1" applyBorder="1" applyAlignment="1">
      <alignment horizontal="center" vertical="center"/>
    </xf>
    <xf numFmtId="0" fontId="10" fillId="0" borderId="21" xfId="0" applyFont="1" applyBorder="1" applyAlignment="1">
      <alignment horizontal="center" vertical="center" wrapText="1"/>
    </xf>
    <xf numFmtId="43" fontId="22" fillId="0" borderId="21" xfId="1" applyFont="1" applyFill="1" applyBorder="1"/>
    <xf numFmtId="0" fontId="71" fillId="0" borderId="0" xfId="0" applyFont="1">
      <alignment vertical="top"/>
    </xf>
    <xf numFmtId="0" fontId="71" fillId="0" borderId="0" xfId="0" applyFont="1" applyAlignment="1">
      <alignment vertical="center"/>
    </xf>
    <xf numFmtId="8" fontId="10" fillId="0" borderId="0" xfId="0" applyNumberFormat="1" applyFont="1" applyAlignment="1">
      <alignment horizontal="center" vertical="center"/>
    </xf>
    <xf numFmtId="166" fontId="10" fillId="0" borderId="0" xfId="0" applyNumberFormat="1" applyFont="1" applyAlignment="1">
      <alignment horizontal="right"/>
    </xf>
    <xf numFmtId="43" fontId="10" fillId="0" borderId="0" xfId="1" applyFont="1" applyFill="1" applyBorder="1" applyAlignment="1">
      <alignment horizontal="right" vertical="center" shrinkToFit="1"/>
    </xf>
    <xf numFmtId="43" fontId="10" fillId="0" borderId="0" xfId="1" applyFont="1" applyFill="1" applyBorder="1" applyAlignment="1">
      <alignment horizontal="center" vertical="center" shrinkToFit="1"/>
    </xf>
    <xf numFmtId="0" fontId="52" fillId="0" borderId="0" xfId="0" applyFont="1" applyAlignment="1">
      <alignment horizontal="left" vertical="top" wrapText="1"/>
    </xf>
    <xf numFmtId="0" fontId="15" fillId="0" borderId="0" xfId="0" applyFont="1" applyAlignment="1">
      <alignment horizontal="center" vertical="top"/>
    </xf>
    <xf numFmtId="0" fontId="15" fillId="0" borderId="0" xfId="0" applyFont="1" applyAlignment="1">
      <alignment horizontal="left" vertical="top" indent="2"/>
    </xf>
    <xf numFmtId="0" fontId="72" fillId="0" borderId="0" xfId="0" applyFont="1" applyAlignment="1">
      <alignment horizontal="left" vertical="top"/>
    </xf>
    <xf numFmtId="0" fontId="72" fillId="0" borderId="0" xfId="0" applyFont="1">
      <alignment vertical="top"/>
    </xf>
    <xf numFmtId="2" fontId="15" fillId="0" borderId="0" xfId="0" applyNumberFormat="1" applyFont="1">
      <alignment vertical="top"/>
    </xf>
    <xf numFmtId="0" fontId="10" fillId="0" borderId="0" xfId="0" quotePrefix="1" applyFont="1" applyAlignment="1">
      <alignment horizontal="left" vertical="top" wrapText="1" indent="3"/>
    </xf>
    <xf numFmtId="43" fontId="10" fillId="0" borderId="14" xfId="1" applyFont="1" applyFill="1" applyBorder="1" applyAlignment="1">
      <alignment horizontal="right" vertical="top"/>
    </xf>
    <xf numFmtId="43" fontId="10" fillId="0" borderId="14" xfId="0" applyNumberFormat="1" applyFont="1" applyBorder="1" applyAlignment="1">
      <alignment horizontal="right" vertical="top"/>
    </xf>
    <xf numFmtId="43" fontId="10" fillId="0" borderId="14" xfId="1" applyFont="1" applyBorder="1" applyAlignment="1">
      <alignment horizontal="right"/>
    </xf>
    <xf numFmtId="0" fontId="0" fillId="0" borderId="0" xfId="0" applyAlignment="1">
      <alignment horizontal="right"/>
    </xf>
    <xf numFmtId="0" fontId="10" fillId="0" borderId="14" xfId="0" applyFont="1" applyBorder="1" applyAlignment="1">
      <alignment horizontal="right"/>
    </xf>
    <xf numFmtId="43" fontId="10" fillId="0" borderId="0" xfId="1" applyFont="1" applyAlignment="1">
      <alignment horizontal="right"/>
    </xf>
    <xf numFmtId="40" fontId="10" fillId="0" borderId="20" xfId="0" applyNumberFormat="1" applyFont="1" applyBorder="1" applyAlignment="1">
      <alignment vertical="center"/>
    </xf>
    <xf numFmtId="40" fontId="10" fillId="0" borderId="21" xfId="0" applyNumberFormat="1" applyFont="1" applyBorder="1" applyAlignment="1">
      <alignment vertical="center"/>
    </xf>
    <xf numFmtId="40" fontId="10" fillId="0" borderId="3" xfId="0" applyNumberFormat="1" applyFont="1" applyBorder="1" applyAlignment="1">
      <alignment vertical="center"/>
    </xf>
    <xf numFmtId="40" fontId="10" fillId="0" borderId="45" xfId="0" applyNumberFormat="1" applyFont="1" applyBorder="1" applyAlignment="1">
      <alignment vertical="center"/>
    </xf>
    <xf numFmtId="40" fontId="10" fillId="0" borderId="46" xfId="0" applyNumberFormat="1" applyFont="1" applyBorder="1" applyAlignment="1">
      <alignment horizontal="right" vertical="center"/>
    </xf>
    <xf numFmtId="0" fontId="10" fillId="0" borderId="14" xfId="0" applyFont="1" applyBorder="1" applyAlignment="1">
      <alignment horizontal="left"/>
    </xf>
    <xf numFmtId="6" fontId="10" fillId="0" borderId="21" xfId="0" applyNumberFormat="1" applyFont="1" applyBorder="1" applyAlignment="1">
      <alignment horizontal="center" vertical="center" wrapText="1"/>
    </xf>
    <xf numFmtId="8" fontId="10" fillId="0" borderId="0" xfId="0" applyNumberFormat="1" applyFont="1">
      <alignment vertical="top"/>
    </xf>
    <xf numFmtId="0" fontId="73" fillId="0" borderId="52" xfId="0" applyFont="1" applyBorder="1" applyAlignment="1">
      <alignment horizontal="center" vertical="center" wrapText="1"/>
    </xf>
    <xf numFmtId="0" fontId="50" fillId="0" borderId="56" xfId="0" applyFont="1" applyBorder="1" applyAlignment="1">
      <alignment vertical="center" wrapText="1"/>
    </xf>
    <xf numFmtId="0" fontId="0" fillId="0" borderId="56" xfId="0" applyBorder="1" applyAlignment="1">
      <alignment vertical="top" wrapText="1"/>
    </xf>
    <xf numFmtId="0" fontId="0" fillId="0" borderId="55" xfId="0" applyBorder="1" applyAlignment="1">
      <alignment vertical="top" wrapText="1"/>
    </xf>
    <xf numFmtId="0" fontId="42" fillId="0" borderId="58" xfId="0" applyFont="1" applyBorder="1" applyAlignment="1">
      <alignment horizontal="center" vertical="center" wrapText="1"/>
    </xf>
    <xf numFmtId="8" fontId="42" fillId="0" borderId="58" xfId="0" applyNumberFormat="1" applyFont="1" applyBorder="1" applyAlignment="1">
      <alignment horizontal="center" vertical="center" wrapText="1"/>
    </xf>
    <xf numFmtId="8" fontId="42" fillId="0" borderId="59" xfId="0" applyNumberFormat="1" applyFont="1" applyBorder="1" applyAlignment="1">
      <alignment horizontal="center" vertical="center" wrapText="1"/>
    </xf>
    <xf numFmtId="0" fontId="50" fillId="0" borderId="60" xfId="0" applyFont="1" applyBorder="1" applyAlignment="1">
      <alignment horizontal="justify" vertical="center" wrapText="1"/>
    </xf>
    <xf numFmtId="0" fontId="50" fillId="0" borderId="60" xfId="0" applyFont="1" applyBorder="1" applyAlignment="1">
      <alignment vertical="center" wrapText="1"/>
    </xf>
    <xf numFmtId="0" fontId="0" fillId="0" borderId="60" xfId="0" applyBorder="1" applyAlignment="1">
      <alignment vertical="top" wrapText="1"/>
    </xf>
    <xf numFmtId="0" fontId="0" fillId="0" borderId="48" xfId="0" applyBorder="1" applyAlignment="1">
      <alignment vertical="top" wrapText="1"/>
    </xf>
    <xf numFmtId="0" fontId="1" fillId="0" borderId="58" xfId="0" applyFont="1" applyBorder="1" applyAlignment="1">
      <alignment horizontal="center" vertical="center" wrapText="1"/>
    </xf>
    <xf numFmtId="8" fontId="1" fillId="0" borderId="58" xfId="0" applyNumberFormat="1" applyFont="1" applyBorder="1" applyAlignment="1">
      <alignment horizontal="center" vertical="center" wrapText="1"/>
    </xf>
    <xf numFmtId="8" fontId="1" fillId="0" borderId="59" xfId="0" applyNumberFormat="1" applyFont="1" applyBorder="1" applyAlignment="1">
      <alignment horizontal="center" vertical="center" wrapText="1"/>
    </xf>
    <xf numFmtId="6" fontId="1" fillId="0" borderId="59" xfId="0" applyNumberFormat="1" applyFont="1" applyBorder="1" applyAlignment="1">
      <alignment horizontal="center" vertical="center" wrapText="1"/>
    </xf>
    <xf numFmtId="0" fontId="22" fillId="0" borderId="56" xfId="0" applyFont="1" applyBorder="1" applyAlignment="1">
      <alignment vertical="center" wrapText="1"/>
    </xf>
    <xf numFmtId="0" fontId="42" fillId="0" borderId="56" xfId="0" applyFont="1" applyBorder="1" applyAlignment="1">
      <alignment vertical="center" wrapText="1"/>
    </xf>
    <xf numFmtId="8" fontId="75" fillId="27" borderId="58" xfId="0" applyNumberFormat="1" applyFont="1" applyFill="1" applyBorder="1" applyAlignment="1">
      <alignment horizontal="center" vertical="center" wrapText="1"/>
    </xf>
    <xf numFmtId="8" fontId="75" fillId="27" borderId="59" xfId="0" applyNumberFormat="1" applyFont="1" applyFill="1" applyBorder="1" applyAlignment="1">
      <alignment horizontal="center" vertical="center" wrapText="1"/>
    </xf>
    <xf numFmtId="0" fontId="76" fillId="27" borderId="56" xfId="0" applyFont="1" applyFill="1" applyBorder="1" applyAlignment="1">
      <alignment vertical="center" wrapText="1"/>
    </xf>
    <xf numFmtId="0" fontId="0" fillId="27" borderId="56" xfId="0" applyFill="1" applyBorder="1" applyAlignment="1">
      <alignment vertical="top" wrapText="1"/>
    </xf>
    <xf numFmtId="0" fontId="0" fillId="27" borderId="55" xfId="0" applyFill="1" applyBorder="1" applyAlignment="1">
      <alignment vertical="top" wrapText="1"/>
    </xf>
    <xf numFmtId="0" fontId="77" fillId="27" borderId="58" xfId="0" applyFont="1" applyFill="1" applyBorder="1" applyAlignment="1">
      <alignment horizontal="center" vertical="center" wrapText="1"/>
    </xf>
    <xf numFmtId="8" fontId="77" fillId="27" borderId="58" xfId="0" applyNumberFormat="1" applyFont="1" applyFill="1" applyBorder="1" applyAlignment="1">
      <alignment horizontal="center" vertical="center" wrapText="1"/>
    </xf>
    <xf numFmtId="8" fontId="77" fillId="27" borderId="59" xfId="0" applyNumberFormat="1" applyFont="1" applyFill="1" applyBorder="1" applyAlignment="1">
      <alignment horizontal="center" vertical="center" wrapText="1"/>
    </xf>
    <xf numFmtId="8" fontId="78" fillId="0" borderId="59" xfId="0" applyNumberFormat="1" applyFont="1" applyBorder="1" applyAlignment="1">
      <alignment horizontal="center" vertical="center" wrapText="1"/>
    </xf>
    <xf numFmtId="0" fontId="79" fillId="27" borderId="60" xfId="0" applyFont="1" applyFill="1" applyBorder="1" applyAlignment="1">
      <alignment vertical="center" wrapText="1"/>
    </xf>
    <xf numFmtId="0" fontId="0" fillId="27" borderId="48" xfId="0" applyFill="1" applyBorder="1" applyAlignment="1">
      <alignment vertical="top" wrapText="1"/>
    </xf>
    <xf numFmtId="0" fontId="80" fillId="27" borderId="58" xfId="0" applyFont="1" applyFill="1" applyBorder="1" applyAlignment="1">
      <alignment horizontal="center" vertical="center" wrapText="1"/>
    </xf>
    <xf numFmtId="8" fontId="80" fillId="27" borderId="59" xfId="0" applyNumberFormat="1" applyFont="1" applyFill="1" applyBorder="1" applyAlignment="1">
      <alignment horizontal="center" vertical="center" wrapText="1"/>
    </xf>
    <xf numFmtId="0" fontId="79" fillId="27" borderId="56" xfId="0" applyFont="1" applyFill="1" applyBorder="1" applyAlignment="1">
      <alignment vertical="center" wrapText="1"/>
    </xf>
    <xf numFmtId="8" fontId="80" fillId="27" borderId="58" xfId="0" applyNumberFormat="1" applyFont="1" applyFill="1" applyBorder="1" applyAlignment="1">
      <alignment horizontal="center" vertical="center" wrapText="1"/>
    </xf>
    <xf numFmtId="8" fontId="10" fillId="0" borderId="52" xfId="0" applyNumberFormat="1" applyFont="1" applyBorder="1" applyAlignment="1">
      <alignment horizontal="center" vertical="center" wrapText="1"/>
    </xf>
    <xf numFmtId="8" fontId="10" fillId="0" borderId="59" xfId="0" applyNumberFormat="1" applyFont="1" applyBorder="1" applyAlignment="1">
      <alignment horizontal="center" vertical="center" wrapText="1"/>
    </xf>
    <xf numFmtId="8" fontId="10" fillId="0" borderId="41" xfId="0" applyNumberFormat="1" applyFont="1" applyBorder="1" applyAlignment="1">
      <alignment horizontal="center" vertical="center" wrapText="1"/>
    </xf>
    <xf numFmtId="8" fontId="10" fillId="0" borderId="58" xfId="0" applyNumberFormat="1" applyFont="1" applyBorder="1" applyAlignment="1">
      <alignment horizontal="center" vertical="center" wrapText="1"/>
    </xf>
    <xf numFmtId="0" fontId="0" fillId="0" borderId="0" xfId="0" applyAlignment="1">
      <alignment horizontal="left"/>
    </xf>
    <xf numFmtId="0" fontId="42" fillId="0" borderId="7" xfId="0" applyFont="1" applyBorder="1" applyAlignment="1">
      <alignment horizontal="left" vertical="center" wrapText="1"/>
    </xf>
    <xf numFmtId="0" fontId="0" fillId="0" borderId="7" xfId="0" applyBorder="1" applyAlignment="1">
      <alignment horizontal="left" vertical="center" wrapText="1"/>
    </xf>
    <xf numFmtId="0" fontId="0" fillId="0" borderId="52" xfId="0" applyBorder="1" applyAlignment="1">
      <alignment horizontal="left" vertical="center" wrapText="1"/>
    </xf>
    <xf numFmtId="0" fontId="1" fillId="0" borderId="7" xfId="0" applyFont="1" applyBorder="1" applyAlignment="1">
      <alignment horizontal="left" vertical="center" wrapText="1"/>
    </xf>
    <xf numFmtId="0" fontId="77" fillId="27" borderId="7" xfId="0" applyFont="1" applyFill="1" applyBorder="1" applyAlignment="1">
      <alignment horizontal="left" vertical="center" wrapText="1"/>
    </xf>
    <xf numFmtId="0" fontId="0" fillId="27" borderId="7" xfId="0" applyFill="1" applyBorder="1" applyAlignment="1">
      <alignment horizontal="left" vertical="center" wrapText="1"/>
    </xf>
    <xf numFmtId="0" fontId="0" fillId="27" borderId="52" xfId="0" applyFill="1" applyBorder="1" applyAlignment="1">
      <alignment horizontal="left" vertical="center" wrapText="1"/>
    </xf>
    <xf numFmtId="0" fontId="80" fillId="27" borderId="7" xfId="0" applyFont="1" applyFill="1" applyBorder="1" applyAlignment="1">
      <alignment horizontal="left" vertical="center" wrapText="1"/>
    </xf>
    <xf numFmtId="0" fontId="10" fillId="0" borderId="8" xfId="0" applyFont="1" applyBorder="1" applyAlignment="1">
      <alignment vertical="center" wrapText="1"/>
    </xf>
    <xf numFmtId="0" fontId="10" fillId="0" borderId="5" xfId="0" applyFont="1" applyBorder="1" applyAlignment="1">
      <alignment vertical="center" wrapText="1"/>
    </xf>
    <xf numFmtId="0" fontId="10" fillId="0" borderId="54" xfId="0" applyFont="1" applyBorder="1" applyAlignment="1">
      <alignment vertical="center" wrapText="1"/>
    </xf>
    <xf numFmtId="0" fontId="73" fillId="0" borderId="63" xfId="0" applyFont="1" applyBorder="1" applyAlignment="1">
      <alignment horizontal="center" vertical="center" wrapText="1"/>
    </xf>
    <xf numFmtId="0" fontId="42" fillId="0" borderId="64" xfId="0" applyFont="1" applyBorder="1" applyAlignment="1">
      <alignment horizontal="left" vertical="center" wrapText="1"/>
    </xf>
    <xf numFmtId="0" fontId="42" fillId="0" borderId="9" xfId="0" applyFont="1" applyBorder="1" applyAlignment="1">
      <alignment horizontal="left" vertical="center" wrapText="1"/>
    </xf>
    <xf numFmtId="0" fontId="0" fillId="0" borderId="9" xfId="0" applyBorder="1" applyAlignment="1">
      <alignment horizontal="left" vertical="center" wrapText="1"/>
    </xf>
    <xf numFmtId="0" fontId="0" fillId="0" borderId="65" xfId="0" applyBorder="1" applyAlignment="1">
      <alignment horizontal="left" vertical="center" wrapText="1"/>
    </xf>
    <xf numFmtId="0" fontId="1" fillId="0" borderId="64" xfId="0" applyFont="1" applyBorder="1" applyAlignment="1">
      <alignment horizontal="left" vertical="center" wrapText="1"/>
    </xf>
    <xf numFmtId="0" fontId="1" fillId="0" borderId="9" xfId="0" applyFont="1" applyBorder="1" applyAlignment="1">
      <alignment horizontal="left" vertical="center" wrapText="1"/>
    </xf>
    <xf numFmtId="0" fontId="77" fillId="27" borderId="9" xfId="0" applyFont="1" applyFill="1" applyBorder="1" applyAlignment="1">
      <alignment horizontal="left" vertical="center" wrapText="1"/>
    </xf>
    <xf numFmtId="0" fontId="0" fillId="27" borderId="9" xfId="0" applyFill="1" applyBorder="1" applyAlignment="1">
      <alignment horizontal="left" vertical="center" wrapText="1"/>
    </xf>
    <xf numFmtId="0" fontId="0" fillId="27" borderId="65" xfId="0" applyFill="1" applyBorder="1" applyAlignment="1">
      <alignment horizontal="left" vertical="center" wrapText="1"/>
    </xf>
    <xf numFmtId="0" fontId="77" fillId="27" borderId="64" xfId="0" applyFont="1" applyFill="1" applyBorder="1" applyAlignment="1">
      <alignment horizontal="left" vertical="center" wrapText="1"/>
    </xf>
    <xf numFmtId="0" fontId="80" fillId="27" borderId="64" xfId="0" applyFont="1" applyFill="1" applyBorder="1" applyAlignment="1">
      <alignment horizontal="left" vertical="center" wrapText="1"/>
    </xf>
    <xf numFmtId="0" fontId="80" fillId="27" borderId="9" xfId="0" applyFont="1" applyFill="1" applyBorder="1" applyAlignment="1">
      <alignment horizontal="left" vertical="center" wrapText="1"/>
    </xf>
    <xf numFmtId="0" fontId="80" fillId="27" borderId="0" xfId="0" applyFont="1" applyFill="1" applyBorder="1" applyAlignment="1">
      <alignment horizontal="left" vertical="center" wrapText="1"/>
    </xf>
    <xf numFmtId="0" fontId="0" fillId="27" borderId="0" xfId="0" applyFill="1" applyBorder="1" applyAlignment="1">
      <alignment horizontal="left" vertical="center" wrapText="1"/>
    </xf>
    <xf numFmtId="0" fontId="0" fillId="27" borderId="57" xfId="0" applyFill="1" applyBorder="1" applyAlignment="1">
      <alignment horizontal="left" vertical="center" wrapText="1"/>
    </xf>
    <xf numFmtId="0" fontId="42" fillId="0" borderId="4" xfId="0" applyFont="1" applyBorder="1" applyAlignment="1">
      <alignment horizontal="left" vertical="center" wrapText="1"/>
    </xf>
    <xf numFmtId="0" fontId="42" fillId="0" borderId="6" xfId="0" applyFont="1" applyBorder="1" applyAlignment="1">
      <alignment horizontal="left" vertical="center" wrapText="1"/>
    </xf>
    <xf numFmtId="0" fontId="42" fillId="0" borderId="61" xfId="0" applyFont="1" applyBorder="1" applyAlignment="1">
      <alignment horizontal="left" vertical="center" wrapText="1"/>
    </xf>
    <xf numFmtId="0" fontId="1" fillId="0" borderId="6" xfId="0" applyFont="1" applyBorder="1" applyAlignment="1">
      <alignment horizontal="left" vertical="center" wrapText="1"/>
    </xf>
    <xf numFmtId="0" fontId="1" fillId="0" borderId="61" xfId="0" applyFont="1" applyBorder="1" applyAlignment="1">
      <alignment horizontal="left" vertical="center" wrapText="1"/>
    </xf>
    <xf numFmtId="0" fontId="75" fillId="27" borderId="6" xfId="0" applyFont="1" applyFill="1" applyBorder="1" applyAlignment="1">
      <alignment horizontal="left" vertical="center" wrapText="1"/>
    </xf>
    <xf numFmtId="0" fontId="75" fillId="27" borderId="61" xfId="0" applyFont="1" applyFill="1" applyBorder="1" applyAlignment="1">
      <alignment horizontal="left" vertical="center" wrapText="1"/>
    </xf>
    <xf numFmtId="0" fontId="77" fillId="27" borderId="6" xfId="0" applyFont="1" applyFill="1" applyBorder="1" applyAlignment="1">
      <alignment horizontal="left" vertical="center" wrapText="1"/>
    </xf>
    <xf numFmtId="0" fontId="77" fillId="27" borderId="61" xfId="0" applyFont="1" applyFill="1" applyBorder="1" applyAlignment="1">
      <alignment horizontal="left" vertical="center" wrapText="1"/>
    </xf>
    <xf numFmtId="0" fontId="78" fillId="0" borderId="61" xfId="0" applyFont="1" applyBorder="1" applyAlignment="1">
      <alignment horizontal="left" vertical="center" wrapText="1"/>
    </xf>
    <xf numFmtId="0" fontId="80" fillId="27" borderId="6" xfId="0" applyFont="1" applyFill="1" applyBorder="1" applyAlignment="1">
      <alignment horizontal="left" vertical="center" wrapText="1"/>
    </xf>
    <xf numFmtId="0" fontId="80" fillId="27" borderId="61" xfId="0" applyFont="1" applyFill="1" applyBorder="1" applyAlignment="1">
      <alignment horizontal="left" vertical="center" wrapText="1"/>
    </xf>
    <xf numFmtId="0" fontId="80" fillId="27" borderId="74" xfId="0" applyFont="1" applyFill="1" applyBorder="1" applyAlignment="1">
      <alignment vertical="center" wrapText="1"/>
    </xf>
    <xf numFmtId="0" fontId="80" fillId="27" borderId="4" xfId="0" applyFont="1" applyFill="1" applyBorder="1" applyAlignment="1">
      <alignment vertical="center" wrapText="1"/>
    </xf>
    <xf numFmtId="0" fontId="80" fillId="27" borderId="75" xfId="0" applyFont="1" applyFill="1" applyBorder="1" applyAlignment="1">
      <alignment vertical="center" wrapText="1"/>
    </xf>
    <xf numFmtId="0" fontId="80" fillId="27" borderId="76" xfId="0" applyFont="1" applyFill="1" applyBorder="1" applyAlignment="1">
      <alignment vertical="center" wrapText="1"/>
    </xf>
    <xf numFmtId="0" fontId="10" fillId="0" borderId="74" xfId="0" applyFont="1" applyBorder="1" applyAlignment="1">
      <alignment vertical="center" wrapText="1"/>
    </xf>
    <xf numFmtId="0" fontId="42" fillId="0" borderId="4" xfId="0" applyFont="1" applyBorder="1" applyAlignment="1">
      <alignment horizontal="center" vertical="center" wrapText="1"/>
    </xf>
    <xf numFmtId="0" fontId="42" fillId="0" borderId="6" xfId="0" applyFont="1" applyBorder="1" applyAlignment="1">
      <alignment horizontal="center" vertical="center" wrapText="1"/>
    </xf>
    <xf numFmtId="8" fontId="42" fillId="0" borderId="6" xfId="0" applyNumberFormat="1" applyFont="1" applyBorder="1" applyAlignment="1">
      <alignment horizontal="center" vertical="center" wrapText="1"/>
    </xf>
    <xf numFmtId="8" fontId="42" fillId="0" borderId="61" xfId="0" applyNumberFormat="1" applyFont="1" applyBorder="1" applyAlignment="1">
      <alignment horizontal="center" vertical="center" wrapText="1"/>
    </xf>
    <xf numFmtId="0" fontId="1" fillId="0" borderId="6" xfId="0" applyFont="1" applyBorder="1" applyAlignment="1">
      <alignment horizontal="center" vertical="center" wrapText="1"/>
    </xf>
    <xf numFmtId="8" fontId="1" fillId="0" borderId="6" xfId="0" applyNumberFormat="1" applyFont="1" applyBorder="1" applyAlignment="1">
      <alignment horizontal="center" vertical="center" wrapText="1"/>
    </xf>
    <xf numFmtId="8" fontId="1" fillId="0" borderId="61" xfId="0" applyNumberFormat="1" applyFont="1" applyBorder="1" applyAlignment="1">
      <alignment horizontal="center" vertical="center" wrapText="1"/>
    </xf>
    <xf numFmtId="6" fontId="1" fillId="0" borderId="61" xfId="0" applyNumberFormat="1" applyFont="1" applyBorder="1" applyAlignment="1">
      <alignment horizontal="center" vertical="center" wrapText="1"/>
    </xf>
    <xf numFmtId="8" fontId="75" fillId="27" borderId="6" xfId="0" applyNumberFormat="1" applyFont="1" applyFill="1" applyBorder="1" applyAlignment="1">
      <alignment horizontal="center" vertical="center" wrapText="1"/>
    </xf>
    <xf numFmtId="8" fontId="75" fillId="27" borderId="61" xfId="0" applyNumberFormat="1" applyFont="1" applyFill="1" applyBorder="1" applyAlignment="1">
      <alignment horizontal="center" vertical="center" wrapText="1"/>
    </xf>
    <xf numFmtId="0" fontId="77" fillId="27" borderId="6" xfId="0" applyFont="1" applyFill="1" applyBorder="1" applyAlignment="1">
      <alignment horizontal="center" vertical="center" wrapText="1"/>
    </xf>
    <xf numFmtId="8" fontId="77" fillId="27" borderId="6" xfId="0" applyNumberFormat="1" applyFont="1" applyFill="1" applyBorder="1" applyAlignment="1">
      <alignment horizontal="center" vertical="center" wrapText="1"/>
    </xf>
    <xf numFmtId="8" fontId="77" fillId="27" borderId="61" xfId="0" applyNumberFormat="1" applyFont="1" applyFill="1" applyBorder="1" applyAlignment="1">
      <alignment horizontal="center" vertical="center" wrapText="1"/>
    </xf>
    <xf numFmtId="8" fontId="78" fillId="0" borderId="61" xfId="0" applyNumberFormat="1" applyFont="1" applyBorder="1" applyAlignment="1">
      <alignment horizontal="center" vertical="center" wrapText="1"/>
    </xf>
    <xf numFmtId="0" fontId="80" fillId="27" borderId="6" xfId="0" applyFont="1" applyFill="1" applyBorder="1" applyAlignment="1">
      <alignment horizontal="center" vertical="center" wrapText="1"/>
    </xf>
    <xf numFmtId="8" fontId="80" fillId="27" borderId="61" xfId="0" applyNumberFormat="1" applyFont="1" applyFill="1" applyBorder="1" applyAlignment="1">
      <alignment horizontal="center" vertical="center" wrapText="1"/>
    </xf>
    <xf numFmtId="8" fontId="80" fillId="27" borderId="6" xfId="0" applyNumberFormat="1" applyFont="1" applyFill="1" applyBorder="1" applyAlignment="1">
      <alignment horizontal="center" vertical="center" wrapText="1"/>
    </xf>
    <xf numFmtId="8" fontId="10" fillId="0" borderId="6" xfId="0" applyNumberFormat="1" applyFont="1" applyBorder="1" applyAlignment="1">
      <alignment horizontal="center" vertical="center" wrapText="1"/>
    </xf>
    <xf numFmtId="0" fontId="22" fillId="0" borderId="54" xfId="0" applyFont="1" applyBorder="1" applyAlignment="1">
      <alignment horizontal="center" vertical="center" wrapText="1"/>
    </xf>
    <xf numFmtId="0" fontId="10" fillId="0" borderId="0" xfId="0" applyFont="1" applyAlignment="1">
      <alignment wrapText="1"/>
    </xf>
    <xf numFmtId="0" fontId="10" fillId="0" borderId="21" xfId="0" applyFont="1" applyBorder="1" applyAlignment="1">
      <alignment horizontal="justify" wrapText="1"/>
    </xf>
    <xf numFmtId="0" fontId="10" fillId="0" borderId="21" xfId="0" applyFont="1" applyBorder="1" applyAlignment="1">
      <alignment horizontal="left" wrapText="1"/>
    </xf>
    <xf numFmtId="0" fontId="22" fillId="0" borderId="21" xfId="0" applyFont="1" applyBorder="1" applyAlignment="1">
      <alignment horizontal="left" vertical="center"/>
    </xf>
    <xf numFmtId="49" fontId="10" fillId="0" borderId="21" xfId="0" applyNumberFormat="1" applyFont="1" applyBorder="1" applyAlignment="1">
      <alignment horizontal="justify"/>
    </xf>
    <xf numFmtId="49" fontId="10" fillId="0" borderId="21" xfId="0" applyNumberFormat="1" applyFont="1" applyBorder="1" applyAlignment="1">
      <alignment horizontal="left" indent="2"/>
    </xf>
    <xf numFmtId="49" fontId="10" fillId="0" borderId="21" xfId="0" applyNumberFormat="1" applyFont="1" applyBorder="1" applyAlignment="1">
      <alignment horizontal="left" wrapText="1" indent="2"/>
    </xf>
    <xf numFmtId="0" fontId="10" fillId="0" borderId="21" xfId="0" applyFont="1" applyBorder="1" applyAlignment="1">
      <alignment horizontal="left"/>
    </xf>
    <xf numFmtId="0" fontId="10" fillId="0" borderId="21" xfId="0" applyFont="1" applyBorder="1" applyAlignment="1">
      <alignment horizontal="justify" vertical="top" wrapText="1"/>
    </xf>
    <xf numFmtId="0" fontId="22" fillId="0" borderId="21" xfId="0" applyFont="1" applyBorder="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vertical="center"/>
    </xf>
    <xf numFmtId="0" fontId="10" fillId="0" borderId="21" xfId="0" applyFont="1" applyBorder="1" applyAlignment="1">
      <alignment horizontal="left" vertical="center" wrapText="1"/>
    </xf>
    <xf numFmtId="0" fontId="22" fillId="0" borderId="42" xfId="0" applyFont="1" applyBorder="1" applyAlignment="1">
      <alignment horizontal="left" vertical="center"/>
    </xf>
    <xf numFmtId="0" fontId="10" fillId="0" borderId="0" xfId="0" applyFont="1" applyAlignment="1">
      <alignment shrinkToFit="1"/>
    </xf>
    <xf numFmtId="0" fontId="22" fillId="0" borderId="21" xfId="0" applyFont="1" applyBorder="1" applyAlignment="1">
      <alignment horizontal="center" vertical="center"/>
    </xf>
    <xf numFmtId="0" fontId="10" fillId="0" borderId="0" xfId="0" applyFont="1" applyAlignment="1">
      <alignment horizontal="left" vertical="center" wrapText="1"/>
    </xf>
    <xf numFmtId="0" fontId="10" fillId="0" borderId="0" xfId="0" applyFont="1" applyAlignment="1">
      <alignment vertical="center" wrapText="1"/>
    </xf>
    <xf numFmtId="0" fontId="10" fillId="0" borderId="38" xfId="0" applyFont="1" applyBorder="1" applyAlignment="1">
      <alignment vertical="center"/>
    </xf>
    <xf numFmtId="0" fontId="10" fillId="0" borderId="39" xfId="0" applyFont="1" applyBorder="1" applyAlignment="1">
      <alignment vertical="center"/>
    </xf>
    <xf numFmtId="0" fontId="10" fillId="0" borderId="21" xfId="0" applyFont="1" applyBorder="1" applyAlignment="1">
      <alignment vertical="center" wrapText="1"/>
    </xf>
    <xf numFmtId="0" fontId="22" fillId="0" borderId="8" xfId="0" applyFont="1" applyBorder="1" applyAlignment="1"/>
    <xf numFmtId="0" fontId="22" fillId="0" borderId="5" xfId="0" applyFont="1" applyBorder="1" applyAlignment="1"/>
    <xf numFmtId="0" fontId="10" fillId="0" borderId="36" xfId="0" applyFont="1" applyBorder="1" applyAlignment="1">
      <alignment vertical="center" wrapText="1"/>
    </xf>
    <xf numFmtId="0" fontId="10" fillId="0" borderId="37" xfId="0" applyFont="1" applyBorder="1" applyAlignment="1">
      <alignment vertical="center" wrapText="1"/>
    </xf>
    <xf numFmtId="0" fontId="10" fillId="0" borderId="24" xfId="0" applyFont="1" applyBorder="1" applyAlignment="1">
      <alignment vertical="center" wrapText="1"/>
    </xf>
    <xf numFmtId="0" fontId="10" fillId="0" borderId="25" xfId="0" applyFont="1" applyBorder="1" applyAlignment="1">
      <alignment vertical="center" wrapText="1"/>
    </xf>
    <xf numFmtId="0" fontId="10" fillId="0" borderId="3" xfId="0" applyFont="1" applyBorder="1" applyAlignment="1">
      <alignment vertical="center" wrapText="1"/>
    </xf>
    <xf numFmtId="0" fontId="10" fillId="0" borderId="44" xfId="0" applyFont="1" applyBorder="1" applyAlignment="1">
      <alignment vertical="center" wrapText="1"/>
    </xf>
    <xf numFmtId="0" fontId="22" fillId="0" borderId="15" xfId="0" applyFont="1" applyBorder="1" applyAlignment="1">
      <alignment vertical="center" wrapText="1"/>
    </xf>
    <xf numFmtId="0" fontId="22" fillId="0" borderId="18" xfId="0" applyFont="1" applyBorder="1" applyAlignment="1">
      <alignment vertical="center" wrapText="1"/>
    </xf>
    <xf numFmtId="0" fontId="22" fillId="0" borderId="16" xfId="0" applyFont="1" applyBorder="1" applyAlignment="1">
      <alignment horizontal="center" vertical="center" wrapText="1"/>
    </xf>
    <xf numFmtId="0" fontId="22" fillId="0" borderId="17" xfId="0" applyFont="1" applyBorder="1" applyAlignment="1">
      <alignment wrapText="1"/>
    </xf>
    <xf numFmtId="0" fontId="22" fillId="0" borderId="1" xfId="0" applyFont="1" applyBorder="1" applyAlignment="1">
      <alignment horizontal="center" vertical="center" wrapText="1"/>
    </xf>
    <xf numFmtId="0" fontId="22" fillId="0" borderId="35" xfId="0" applyFont="1" applyBorder="1" applyAlignment="1">
      <alignment wrapText="1"/>
    </xf>
    <xf numFmtId="0" fontId="10" fillId="0" borderId="20" xfId="0" applyFont="1" applyBorder="1" applyAlignment="1">
      <alignment vertical="center" wrapText="1"/>
    </xf>
    <xf numFmtId="0" fontId="22" fillId="0" borderId="10" xfId="0" applyFont="1" applyBorder="1" applyAlignment="1">
      <alignment horizontal="center" vertical="top"/>
    </xf>
    <xf numFmtId="0" fontId="22" fillId="0" borderId="12" xfId="0" applyFont="1" applyBorder="1" applyAlignment="1">
      <alignment horizontal="center" vertical="top"/>
    </xf>
    <xf numFmtId="0" fontId="22" fillId="0" borderId="40" xfId="0" applyFont="1" applyBorder="1" applyAlignment="1">
      <alignment horizontal="center" vertical="top"/>
    </xf>
    <xf numFmtId="0" fontId="22" fillId="0" borderId="41" xfId="0" applyFont="1" applyBorder="1" applyAlignment="1">
      <alignment horizontal="center" vertical="top"/>
    </xf>
    <xf numFmtId="0" fontId="22" fillId="0" borderId="10" xfId="0" applyFont="1" applyBorder="1" applyAlignment="1">
      <alignment horizontal="center"/>
    </xf>
    <xf numFmtId="0" fontId="22" fillId="0" borderId="12" xfId="0" applyFont="1" applyBorder="1" applyAlignment="1">
      <alignment horizontal="center"/>
    </xf>
    <xf numFmtId="0" fontId="22" fillId="0" borderId="40" xfId="0" applyFont="1" applyBorder="1" applyAlignment="1">
      <alignment horizontal="center"/>
    </xf>
    <xf numFmtId="0" fontId="22" fillId="0" borderId="41" xfId="0" applyFont="1" applyBorder="1" applyAlignment="1">
      <alignment horizontal="center"/>
    </xf>
    <xf numFmtId="40" fontId="10" fillId="0" borderId="24" xfId="0" applyNumberFormat="1" applyFont="1" applyBorder="1" applyAlignment="1">
      <alignment horizontal="center" vertical="center"/>
    </xf>
    <xf numFmtId="40" fontId="10" fillId="0" borderId="25" xfId="0" applyNumberFormat="1" applyFont="1" applyBorder="1" applyAlignment="1">
      <alignment horizontal="center" vertical="center"/>
    </xf>
    <xf numFmtId="40" fontId="10" fillId="0" borderId="38" xfId="0" applyNumberFormat="1" applyFont="1" applyBorder="1" applyAlignment="1">
      <alignment horizontal="center" vertical="center"/>
    </xf>
    <xf numFmtId="40" fontId="10" fillId="0" borderId="39" xfId="0" applyNumberFormat="1" applyFont="1" applyBorder="1" applyAlignment="1">
      <alignment horizontal="center" vertical="center"/>
    </xf>
    <xf numFmtId="40" fontId="10" fillId="0" borderId="3" xfId="0" applyNumberFormat="1" applyFont="1" applyBorder="1" applyAlignment="1">
      <alignment horizontal="center" vertical="center"/>
    </xf>
    <xf numFmtId="0" fontId="6" fillId="0" borderId="0" xfId="0" applyFont="1" applyFill="1" applyAlignment="1">
      <alignment horizontal="left" wrapText="1"/>
    </xf>
    <xf numFmtId="5" fontId="6" fillId="0" borderId="0" xfId="0" applyNumberFormat="1" applyFont="1" applyFill="1" applyBorder="1" applyAlignment="1">
      <alignment horizontal="right" vertical="top"/>
    </xf>
    <xf numFmtId="0" fontId="22" fillId="0" borderId="0" xfId="0" applyFont="1" applyAlignment="1">
      <alignment horizontal="center" vertical="center"/>
    </xf>
    <xf numFmtId="0" fontId="1" fillId="0" borderId="0" xfId="0" applyFont="1" applyAlignment="1">
      <alignment textRotation="90"/>
    </xf>
    <xf numFmtId="0" fontId="22" fillId="0" borderId="0" xfId="0" applyFont="1" applyAlignment="1">
      <alignment vertical="top" wrapText="1"/>
    </xf>
    <xf numFmtId="0" fontId="63" fillId="0" borderId="0" xfId="1" applyNumberFormat="1" applyFont="1" applyFill="1" applyBorder="1" applyAlignment="1">
      <alignment horizontal="left" wrapText="1"/>
    </xf>
    <xf numFmtId="0" fontId="9" fillId="0" borderId="0" xfId="1" applyNumberFormat="1" applyFont="1" applyFill="1" applyBorder="1" applyAlignment="1">
      <alignment horizontal="left" wrapText="1"/>
    </xf>
    <xf numFmtId="2" fontId="20" fillId="0" borderId="0" xfId="0" applyNumberFormat="1" applyFont="1" applyAlignment="1">
      <alignment horizontal="left" wrapText="1"/>
    </xf>
    <xf numFmtId="2" fontId="6" fillId="0" borderId="0" xfId="0" applyNumberFormat="1" applyFont="1" applyAlignment="1">
      <alignment horizontal="left" wrapText="1"/>
    </xf>
    <xf numFmtId="0" fontId="73" fillId="0" borderId="47" xfId="0" applyFont="1" applyBorder="1" applyAlignment="1">
      <alignment vertical="center" wrapText="1"/>
    </xf>
    <xf numFmtId="0" fontId="73" fillId="0" borderId="48" xfId="0" applyFont="1" applyBorder="1" applyAlignment="1">
      <alignment vertical="center" wrapText="1"/>
    </xf>
    <xf numFmtId="0" fontId="73" fillId="0" borderId="62" xfId="0" applyFont="1" applyBorder="1" applyAlignment="1">
      <alignment horizontal="center" vertical="center" wrapText="1"/>
    </xf>
    <xf numFmtId="0" fontId="73" fillId="0" borderId="50" xfId="0" applyFont="1" applyBorder="1" applyAlignment="1">
      <alignment horizontal="center" vertical="center" wrapText="1"/>
    </xf>
    <xf numFmtId="0" fontId="73" fillId="0" borderId="53" xfId="0" applyFont="1" applyBorder="1" applyAlignment="1">
      <alignment horizontal="center" vertical="center" wrapText="1"/>
    </xf>
    <xf numFmtId="0" fontId="73" fillId="0" borderId="47" xfId="0" applyFont="1" applyBorder="1" applyAlignment="1">
      <alignment horizontal="center" vertical="center" wrapText="1"/>
    </xf>
    <xf numFmtId="0" fontId="73" fillId="0" borderId="48" xfId="0" applyFont="1" applyBorder="1" applyAlignment="1">
      <alignment horizontal="center" vertical="center" wrapText="1"/>
    </xf>
    <xf numFmtId="0" fontId="1" fillId="0" borderId="70" xfId="0" applyFont="1" applyBorder="1" applyAlignment="1">
      <alignment horizontal="left" vertical="center" wrapText="1"/>
    </xf>
    <xf numFmtId="0" fontId="1" fillId="0" borderId="71" xfId="0" applyFont="1" applyBorder="1" applyAlignment="1">
      <alignment horizontal="left" vertical="center" wrapText="1"/>
    </xf>
    <xf numFmtId="0" fontId="42" fillId="0" borderId="66" xfId="0" applyFont="1" applyBorder="1" applyAlignment="1">
      <alignment horizontal="left" vertical="center" wrapText="1"/>
    </xf>
    <xf numFmtId="0" fontId="42" fillId="0" borderId="67" xfId="0" applyFont="1" applyBorder="1" applyAlignment="1">
      <alignment horizontal="left" vertical="center" wrapText="1"/>
    </xf>
    <xf numFmtId="0" fontId="42" fillId="0" borderId="68" xfId="0" applyFont="1" applyBorder="1" applyAlignment="1">
      <alignment horizontal="left" vertical="center" wrapText="1"/>
    </xf>
    <xf numFmtId="0" fontId="42" fillId="0" borderId="0" xfId="0" applyFont="1" applyAlignment="1">
      <alignment horizontal="left" vertical="center" wrapText="1"/>
    </xf>
    <xf numFmtId="0" fontId="42" fillId="0" borderId="69" xfId="0" applyFont="1" applyBorder="1" applyAlignment="1">
      <alignment horizontal="left" vertical="center" wrapText="1"/>
    </xf>
    <xf numFmtId="0" fontId="42" fillId="0" borderId="57" xfId="0" applyFont="1" applyBorder="1" applyAlignment="1">
      <alignment horizontal="left" vertical="center" wrapText="1"/>
    </xf>
    <xf numFmtId="0" fontId="1" fillId="0" borderId="66" xfId="0" applyFont="1" applyBorder="1" applyAlignment="1">
      <alignment horizontal="left" vertical="center" wrapText="1"/>
    </xf>
    <xf numFmtId="0" fontId="1" fillId="0" borderId="67" xfId="0" applyFont="1" applyBorder="1" applyAlignment="1">
      <alignment horizontal="left" vertical="center" wrapText="1"/>
    </xf>
    <xf numFmtId="0" fontId="1" fillId="0" borderId="68" xfId="0" applyFont="1" applyBorder="1" applyAlignment="1">
      <alignment horizontal="left" vertical="center" wrapText="1"/>
    </xf>
    <xf numFmtId="0" fontId="1" fillId="0" borderId="0" xfId="0" applyFont="1" applyAlignment="1">
      <alignment horizontal="left" vertical="center" wrapText="1"/>
    </xf>
    <xf numFmtId="0" fontId="1" fillId="0" borderId="69" xfId="0" applyFont="1" applyBorder="1" applyAlignment="1">
      <alignment horizontal="left" vertical="center" wrapText="1"/>
    </xf>
    <xf numFmtId="0" fontId="1" fillId="0" borderId="57" xfId="0" applyFont="1" applyBorder="1" applyAlignment="1">
      <alignment horizontal="left" vertical="center" wrapText="1"/>
    </xf>
    <xf numFmtId="0" fontId="42" fillId="0" borderId="70" xfId="0" applyFont="1" applyBorder="1" applyAlignment="1">
      <alignment horizontal="left" vertical="center" wrapText="1"/>
    </xf>
    <xf numFmtId="0" fontId="42" fillId="0" borderId="71" xfId="0" applyFont="1" applyBorder="1" applyAlignment="1">
      <alignment horizontal="left" vertical="center" wrapText="1"/>
    </xf>
    <xf numFmtId="0" fontId="2" fillId="25" borderId="70" xfId="0" applyFont="1" applyFill="1" applyBorder="1" applyAlignment="1">
      <alignment horizontal="center" vertical="center" wrapText="1"/>
    </xf>
    <xf numFmtId="0" fontId="2" fillId="25" borderId="71" xfId="0" applyFont="1" applyFill="1" applyBorder="1" applyAlignment="1">
      <alignment horizontal="center" vertical="center" wrapText="1"/>
    </xf>
    <xf numFmtId="0" fontId="2" fillId="25" borderId="77" xfId="0" applyFont="1" applyFill="1" applyBorder="1" applyAlignment="1">
      <alignment horizontal="center" vertical="center" wrapText="1"/>
    </xf>
    <xf numFmtId="0" fontId="74" fillId="26" borderId="70" xfId="0" applyFont="1" applyFill="1" applyBorder="1" applyAlignment="1">
      <alignment horizontal="center" vertical="center" wrapText="1"/>
    </xf>
    <xf numFmtId="0" fontId="74" fillId="26" borderId="71" xfId="0" applyFont="1" applyFill="1" applyBorder="1" applyAlignment="1">
      <alignment horizontal="center" vertical="center" wrapText="1"/>
    </xf>
    <xf numFmtId="0" fontId="74" fillId="26" borderId="77" xfId="0" applyFont="1" applyFill="1" applyBorder="1" applyAlignment="1">
      <alignment horizontal="center" vertical="center" wrapText="1"/>
    </xf>
    <xf numFmtId="0" fontId="78" fillId="0" borderId="70" xfId="0" applyFont="1" applyBorder="1" applyAlignment="1">
      <alignment horizontal="left" vertical="center" wrapText="1"/>
    </xf>
    <xf numFmtId="0" fontId="78" fillId="0" borderId="71" xfId="0" applyFont="1" applyBorder="1" applyAlignment="1">
      <alignment horizontal="left" vertical="center" wrapText="1"/>
    </xf>
    <xf numFmtId="0" fontId="75" fillId="27" borderId="66" xfId="0" applyFont="1" applyFill="1" applyBorder="1" applyAlignment="1">
      <alignment horizontal="left" vertical="center" wrapText="1"/>
    </xf>
    <xf numFmtId="0" fontId="75" fillId="27" borderId="67" xfId="0" applyFont="1" applyFill="1" applyBorder="1" applyAlignment="1">
      <alignment horizontal="left" vertical="center" wrapText="1"/>
    </xf>
    <xf numFmtId="0" fontId="75" fillId="27" borderId="68" xfId="0" applyFont="1" applyFill="1" applyBorder="1" applyAlignment="1">
      <alignment horizontal="left" vertical="center" wrapText="1"/>
    </xf>
    <xf numFmtId="0" fontId="75" fillId="27" borderId="0" xfId="0" applyFont="1" applyFill="1" applyAlignment="1">
      <alignment horizontal="left" vertical="center" wrapText="1"/>
    </xf>
    <xf numFmtId="0" fontId="75" fillId="27" borderId="69" xfId="0" applyFont="1" applyFill="1" applyBorder="1" applyAlignment="1">
      <alignment horizontal="left" vertical="center" wrapText="1"/>
    </xf>
    <xf numFmtId="0" fontId="75" fillId="27" borderId="57" xfId="0" applyFont="1" applyFill="1" applyBorder="1" applyAlignment="1">
      <alignment horizontal="left" vertical="center" wrapText="1"/>
    </xf>
    <xf numFmtId="0" fontId="10" fillId="0" borderId="62"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53" xfId="0" applyFont="1" applyBorder="1" applyAlignment="1">
      <alignment horizontal="center" vertical="center" wrapText="1"/>
    </xf>
    <xf numFmtId="0" fontId="2" fillId="26" borderId="70" xfId="0" applyFont="1" applyFill="1" applyBorder="1" applyAlignment="1">
      <alignment horizontal="center" vertical="center" wrapText="1"/>
    </xf>
    <xf numFmtId="0" fontId="2" fillId="26" borderId="71" xfId="0" applyFont="1" applyFill="1" applyBorder="1" applyAlignment="1">
      <alignment horizontal="center" vertical="center" wrapText="1"/>
    </xf>
    <xf numFmtId="0" fontId="2" fillId="26" borderId="77" xfId="0" applyFont="1" applyFill="1" applyBorder="1" applyAlignment="1">
      <alignment horizontal="center" vertical="center" wrapText="1"/>
    </xf>
    <xf numFmtId="0" fontId="77" fillId="27" borderId="66" xfId="0" applyFont="1" applyFill="1" applyBorder="1" applyAlignment="1">
      <alignment horizontal="left" vertical="center" wrapText="1"/>
    </xf>
    <xf numFmtId="0" fontId="77" fillId="27" borderId="67" xfId="0" applyFont="1" applyFill="1" applyBorder="1" applyAlignment="1">
      <alignment horizontal="left" vertical="center" wrapText="1"/>
    </xf>
    <xf numFmtId="0" fontId="77" fillId="27" borderId="68" xfId="0" applyFont="1" applyFill="1" applyBorder="1" applyAlignment="1">
      <alignment horizontal="left" vertical="center" wrapText="1"/>
    </xf>
    <xf numFmtId="0" fontId="77" fillId="27" borderId="0" xfId="0" applyFont="1" applyFill="1" applyAlignment="1">
      <alignment horizontal="left" vertical="center" wrapText="1"/>
    </xf>
    <xf numFmtId="0" fontId="77" fillId="27" borderId="69" xfId="0" applyFont="1" applyFill="1" applyBorder="1" applyAlignment="1">
      <alignment horizontal="left" vertical="center" wrapText="1"/>
    </xf>
    <xf numFmtId="0" fontId="77" fillId="27" borderId="57" xfId="0" applyFont="1" applyFill="1" applyBorder="1" applyAlignment="1">
      <alignment horizontal="left" vertical="center" wrapText="1"/>
    </xf>
    <xf numFmtId="0" fontId="77" fillId="27" borderId="70" xfId="0" applyFont="1" applyFill="1" applyBorder="1" applyAlignment="1">
      <alignment horizontal="left" vertical="center" wrapText="1"/>
    </xf>
    <xf numFmtId="0" fontId="77" fillId="27" borderId="71" xfId="0" applyFont="1" applyFill="1" applyBorder="1" applyAlignment="1">
      <alignment horizontal="left" vertical="center" wrapText="1"/>
    </xf>
    <xf numFmtId="0" fontId="10" fillId="0" borderId="8" xfId="0" applyFont="1" applyBorder="1" applyAlignment="1">
      <alignment horizontal="center" vertical="center" wrapText="1"/>
    </xf>
    <xf numFmtId="0" fontId="10" fillId="0" borderId="73" xfId="0" applyFont="1" applyBorder="1" applyAlignment="1">
      <alignment horizontal="center" vertical="center" wrapText="1"/>
    </xf>
    <xf numFmtId="0" fontId="2" fillId="25" borderId="69" xfId="0" applyFont="1" applyFill="1" applyBorder="1" applyAlignment="1">
      <alignment horizontal="center" vertical="center" wrapText="1"/>
    </xf>
    <xf numFmtId="0" fontId="2" fillId="25" borderId="57" xfId="0" applyFont="1" applyFill="1" applyBorder="1" applyAlignment="1">
      <alignment horizontal="center" vertical="center" wrapText="1"/>
    </xf>
    <xf numFmtId="0" fontId="2" fillId="25" borderId="59" xfId="0" applyFont="1" applyFill="1" applyBorder="1" applyAlignment="1">
      <alignment horizontal="center" vertical="center" wrapText="1"/>
    </xf>
    <xf numFmtId="0" fontId="2" fillId="25" borderId="72" xfId="0" applyFont="1" applyFill="1" applyBorder="1" applyAlignment="1">
      <alignment horizontal="center" vertical="center" wrapText="1"/>
    </xf>
    <xf numFmtId="0" fontId="2" fillId="25" borderId="51" xfId="0" applyFont="1" applyFill="1" applyBorder="1" applyAlignment="1">
      <alignment horizontal="center" vertical="center" wrapText="1"/>
    </xf>
    <xf numFmtId="0" fontId="80" fillId="27" borderId="70" xfId="0" applyFont="1" applyFill="1" applyBorder="1" applyAlignment="1">
      <alignment horizontal="left" vertical="center" wrapText="1"/>
    </xf>
    <xf numFmtId="0" fontId="80" fillId="27" borderId="71" xfId="0" applyFont="1" applyFill="1" applyBorder="1" applyAlignment="1">
      <alignment horizontal="left" vertical="center" wrapText="1"/>
    </xf>
    <xf numFmtId="0" fontId="10" fillId="0" borderId="70" xfId="0" applyFont="1" applyBorder="1" applyAlignment="1">
      <alignment horizontal="left" vertical="center" wrapText="1"/>
    </xf>
    <xf numFmtId="0" fontId="10" fillId="0" borderId="71" xfId="0" applyFont="1" applyBorder="1" applyAlignment="1">
      <alignment horizontal="left" vertical="center" wrapText="1"/>
    </xf>
    <xf numFmtId="0" fontId="79" fillId="27" borderId="47" xfId="0" applyFont="1" applyFill="1" applyBorder="1" applyAlignment="1">
      <alignment vertical="center" wrapText="1"/>
    </xf>
    <xf numFmtId="0" fontId="79" fillId="27" borderId="60" xfId="0" applyFont="1" applyFill="1" applyBorder="1" applyAlignment="1">
      <alignment vertical="center" wrapText="1"/>
    </xf>
    <xf numFmtId="0" fontId="79" fillId="27" borderId="48" xfId="0" applyFont="1" applyFill="1" applyBorder="1" applyAlignment="1">
      <alignment vertical="center" wrapText="1"/>
    </xf>
    <xf numFmtId="0" fontId="10" fillId="0" borderId="62" xfId="0" applyFont="1" applyBorder="1" applyAlignment="1">
      <alignment horizontal="left" vertical="center" wrapText="1"/>
    </xf>
    <xf numFmtId="0" fontId="10" fillId="0" borderId="49" xfId="0" applyFont="1" applyBorder="1" applyAlignment="1">
      <alignment horizontal="left" vertical="center" wrapText="1"/>
    </xf>
    <xf numFmtId="0" fontId="10" fillId="0" borderId="8" xfId="0" applyFont="1" applyBorder="1" applyAlignment="1">
      <alignment horizontal="left" vertical="center" wrapText="1"/>
    </xf>
    <xf numFmtId="0" fontId="10" fillId="0" borderId="5" xfId="0" applyFont="1" applyBorder="1" applyAlignment="1">
      <alignment horizontal="left" vertical="center" wrapText="1"/>
    </xf>
    <xf numFmtId="0" fontId="10" fillId="0" borderId="63" xfId="0" applyFont="1" applyBorder="1" applyAlignment="1">
      <alignment horizontal="left" vertical="center" wrapText="1"/>
    </xf>
    <xf numFmtId="0" fontId="10" fillId="0" borderId="54" xfId="0" applyFont="1" applyBorder="1" applyAlignment="1">
      <alignment horizontal="left" vertical="center" wrapText="1"/>
    </xf>
    <xf numFmtId="0" fontId="80" fillId="27" borderId="66" xfId="0" applyFont="1" applyFill="1" applyBorder="1" applyAlignment="1">
      <alignment horizontal="left" vertical="center" wrapText="1"/>
    </xf>
    <xf numFmtId="0" fontId="80" fillId="27" borderId="67" xfId="0" applyFont="1" applyFill="1" applyBorder="1" applyAlignment="1">
      <alignment horizontal="left" vertical="center" wrapText="1"/>
    </xf>
    <xf numFmtId="0" fontId="80" fillId="27" borderId="68" xfId="0" applyFont="1" applyFill="1" applyBorder="1" applyAlignment="1">
      <alignment horizontal="left" vertical="center" wrapText="1"/>
    </xf>
    <xf numFmtId="0" fontId="80" fillId="27" borderId="0" xfId="0" applyFont="1" applyFill="1" applyBorder="1" applyAlignment="1">
      <alignment horizontal="left" vertical="center" wrapText="1"/>
    </xf>
    <xf numFmtId="0" fontId="80" fillId="27" borderId="69" xfId="0" applyFont="1" applyFill="1" applyBorder="1" applyAlignment="1">
      <alignment horizontal="left" vertical="center" wrapText="1"/>
    </xf>
    <xf numFmtId="0" fontId="80" fillId="27" borderId="57" xfId="0" applyFont="1" applyFill="1" applyBorder="1" applyAlignment="1">
      <alignment horizontal="left" vertical="center" wrapText="1"/>
    </xf>
    <xf numFmtId="0" fontId="22" fillId="0" borderId="23" xfId="0" applyFont="1" applyBorder="1" applyAlignment="1">
      <alignment horizontal="center" vertical="top"/>
    </xf>
    <xf numFmtId="0" fontId="22" fillId="0" borderId="6" xfId="0" applyFont="1" applyBorder="1" applyAlignment="1">
      <alignment horizontal="center" vertical="top"/>
    </xf>
    <xf numFmtId="0" fontId="22" fillId="0" borderId="4" xfId="0" applyFont="1" applyBorder="1" applyAlignment="1">
      <alignment horizontal="center"/>
    </xf>
    <xf numFmtId="43" fontId="10" fillId="0" borderId="14" xfId="1" applyFont="1" applyFill="1" applyBorder="1" applyAlignment="1">
      <alignment horizontal="center" vertical="top"/>
    </xf>
  </cellXfs>
  <cellStyles count="48">
    <cellStyle name="20% - Accent1 2" xfId="6" xr:uid="{EDDEAF6C-6EE9-4F13-9B17-2045EBFD03C7}"/>
    <cellStyle name="20% - Accent2 2" xfId="7" xr:uid="{05725A10-0410-4256-90BA-8CDF6305E0AC}"/>
    <cellStyle name="20% - Accent3 2" xfId="8" xr:uid="{F0595810-D2B1-40CB-8327-92A5C5251FA7}"/>
    <cellStyle name="20% - Accent4 2" xfId="9" xr:uid="{E9C0DE2D-5982-4A72-A5C9-93C4EF8928D5}"/>
    <cellStyle name="20% - Accent5 2" xfId="10" xr:uid="{7BD1F4D6-7C73-4EC6-AA08-286CE67922F7}"/>
    <cellStyle name="20% - Accent6 2" xfId="11" xr:uid="{5418D840-EABE-4265-B195-23BD0CDA37C0}"/>
    <cellStyle name="40% - Accent1 2" xfId="12" xr:uid="{4B8E2DF7-FD43-4C47-A353-2BC266E19D7C}"/>
    <cellStyle name="40% - Accent2 2" xfId="13" xr:uid="{586E726E-673F-4CE4-B2B1-0E42F973A506}"/>
    <cellStyle name="40% - Accent3 2" xfId="14" xr:uid="{173EAAA6-A588-48FB-A441-7FC3AFA8A538}"/>
    <cellStyle name="40% - Accent4 2" xfId="15" xr:uid="{53971B1E-EF72-4734-8757-F8344A14FDDB}"/>
    <cellStyle name="40% - Accent5 2" xfId="16" xr:uid="{1804477F-3FDE-43A2-B8EE-A9DF97833C4B}"/>
    <cellStyle name="40% - Accent6 2" xfId="17" xr:uid="{92B36636-C9C5-4059-9668-9AE8597005A2}"/>
    <cellStyle name="60% - Accent1 2" xfId="18" xr:uid="{B20A7FDB-0D01-464E-A19B-3E83687525A4}"/>
    <cellStyle name="60% - Accent2 2" xfId="19" xr:uid="{F1857F6D-4447-44FE-8C04-8372241CF874}"/>
    <cellStyle name="60% - Accent3 2" xfId="20" xr:uid="{7B613709-BAC0-4121-9EF7-0E590EE338C6}"/>
    <cellStyle name="60% - Accent4 2" xfId="21" xr:uid="{B8D0DBD4-B591-4BBC-AE55-44D8606AC107}"/>
    <cellStyle name="60% - Accent5 2" xfId="22" xr:uid="{CC098B41-00F2-4C62-A0B8-86063E5EBAFC}"/>
    <cellStyle name="60% - Accent6 2" xfId="23" xr:uid="{8191C46B-334D-438C-BC32-8CD9341B70D1}"/>
    <cellStyle name="Accent1 2" xfId="24" xr:uid="{8F52D16B-2246-421D-A795-06AFCD458D04}"/>
    <cellStyle name="Accent2 2" xfId="25" xr:uid="{9380225B-0598-4D5E-A7B6-0D0584CED965}"/>
    <cellStyle name="Accent3 2" xfId="26" xr:uid="{8ABC88CF-113B-474B-B38C-3A356693D5B9}"/>
    <cellStyle name="Accent4 2" xfId="27" xr:uid="{1AFA16C5-6448-4DE6-86A2-50F61161FD63}"/>
    <cellStyle name="Accent5 2" xfId="28" xr:uid="{A2B04DFC-7FDE-4AD9-AB01-12EE4E819A8B}"/>
    <cellStyle name="Accent6 2" xfId="29" xr:uid="{F651270B-E311-4FF2-8CC9-B78EEA7CFFDE}"/>
    <cellStyle name="Bad 2" xfId="30" xr:uid="{5755D613-FB0B-4F9B-9B24-3A5295D4970A}"/>
    <cellStyle name="Calculation 2" xfId="31" xr:uid="{5602E472-7F34-49DA-B9CB-EE19F35EAFA7}"/>
    <cellStyle name="Check Cell 2" xfId="32" xr:uid="{8428974E-1F55-44D3-9F4E-DAC1EF74AA9C}"/>
    <cellStyle name="Comma" xfId="1" builtinId="3"/>
    <cellStyle name="Comma 2" xfId="2" xr:uid="{00000000-0005-0000-0000-000001000000}"/>
    <cellStyle name="Currency 2" xfId="33" xr:uid="{9D46EEDF-4183-46B1-9E70-BFECA2310E09}"/>
    <cellStyle name="Explanatory Text 2" xfId="34" xr:uid="{07426552-AD72-43E0-B5C0-743E16C57E2B}"/>
    <cellStyle name="Good 2" xfId="35" xr:uid="{B860336F-5451-46A2-9760-A15C20871B89}"/>
    <cellStyle name="Heading 1 2" xfId="36" xr:uid="{6DE5FB04-3632-499E-8D6C-BA9969735829}"/>
    <cellStyle name="Heading 2 2" xfId="37" xr:uid="{658B63FD-AB51-4234-AB05-D678EC30ABF2}"/>
    <cellStyle name="Heading 3 2" xfId="38" xr:uid="{65FB15BA-8821-4ACF-9324-21551AF07B2B}"/>
    <cellStyle name="Heading 4 2" xfId="39" xr:uid="{D3549379-F7EE-4ADF-95D3-E2827256F6CD}"/>
    <cellStyle name="Hyperlink" xfId="4" builtinId="8"/>
    <cellStyle name="Input 2" xfId="40" xr:uid="{FD2E64F7-9495-4F1A-91A5-18F37295E47E}"/>
    <cellStyle name="Linked Cell 2" xfId="41" xr:uid="{83DE63F3-2EBC-4EBB-A74A-8AACA5CA2FE0}"/>
    <cellStyle name="Neutral 2" xfId="42" xr:uid="{13B7353D-022D-4B57-9675-37AC7C13FEF6}"/>
    <cellStyle name="Normal" xfId="0" builtinId="0"/>
    <cellStyle name="Normal 2" xfId="3" xr:uid="{00000000-0005-0000-0000-000005000000}"/>
    <cellStyle name="Normal 3" xfId="5" xr:uid="{D431546B-DD58-4CAC-8799-EDF73BAC06A6}"/>
    <cellStyle name="Note 2" xfId="43" xr:uid="{63A638DF-8FD4-4F1B-BEC5-A9A9407F647B}"/>
    <cellStyle name="Output 2" xfId="44" xr:uid="{3DFD1C4F-8E55-4B68-AF62-AE955CC51FCA}"/>
    <cellStyle name="Title 2" xfId="45" xr:uid="{0FBC84B7-E9D6-4D78-8404-B1C5534F6E34}"/>
    <cellStyle name="Total 2" xfId="46" xr:uid="{DF6B4E1A-BA68-4B68-A30E-D7A252BFA0D8}"/>
    <cellStyle name="Warning Text 2" xfId="47" xr:uid="{DEA5D013-3B0B-47DB-8126-592D6EB26895}"/>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1406599</xdr:colOff>
      <xdr:row>2</xdr:row>
      <xdr:rowOff>28575</xdr:rowOff>
    </xdr:from>
    <xdr:to>
      <xdr:col>1</xdr:col>
      <xdr:colOff>4463459</xdr:colOff>
      <xdr:row>2</xdr:row>
      <xdr:rowOff>968262</xdr:rowOff>
    </xdr:to>
    <xdr:pic>
      <xdr:nvPicPr>
        <xdr:cNvPr id="14" name="Picture 13">
          <a:extLst>
            <a:ext uri="{FF2B5EF4-FFF2-40B4-BE49-F238E27FC236}">
              <a16:creationId xmlns:a16="http://schemas.microsoft.com/office/drawing/2014/main" id="{05D45955-55B5-48EC-9E24-DB4161FC8209}"/>
            </a:ext>
          </a:extLst>
        </xdr:cNvPr>
        <xdr:cNvPicPr>
          <a:picLocks noChangeAspect="1"/>
        </xdr:cNvPicPr>
      </xdr:nvPicPr>
      <xdr:blipFill>
        <a:blip xmlns:r="http://schemas.openxmlformats.org/officeDocument/2006/relationships" r:embed="rId1"/>
        <a:stretch>
          <a:fillRect/>
        </a:stretch>
      </xdr:blipFill>
      <xdr:spPr>
        <a:xfrm>
          <a:off x="2015756" y="416220"/>
          <a:ext cx="3056860" cy="93968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ecab.planningportal.co.uk/uploads/english_application_fees.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0"/>
  <sheetViews>
    <sheetView showGridLines="0" tabSelected="1" zoomScale="86" zoomScaleNormal="86" zoomScaleSheetLayoutView="85" workbookViewId="0">
      <selection activeCell="B10" sqref="B10"/>
    </sheetView>
  </sheetViews>
  <sheetFormatPr defaultColWidth="9.140625" defaultRowHeight="12.75"/>
  <cols>
    <col min="1" max="1" width="9.140625" style="22"/>
    <col min="2" max="2" width="78.42578125" style="22" customWidth="1"/>
    <col min="3" max="16384" width="9.140625" style="22"/>
  </cols>
  <sheetData>
    <row r="1" spans="1:3" s="192" customFormat="1" ht="15">
      <c r="A1" s="162"/>
      <c r="B1" s="191" t="s">
        <v>174</v>
      </c>
      <c r="C1" s="191"/>
    </row>
    <row r="2" spans="1:3" s="192" customFormat="1" ht="15.75">
      <c r="B2" s="193"/>
    </row>
    <row r="3" spans="1:3" s="192" customFormat="1" ht="94.7" customHeight="1"/>
    <row r="4" spans="1:3" s="192" customFormat="1" ht="15.75">
      <c r="B4" s="15"/>
    </row>
    <row r="5" spans="1:3" s="194" customFormat="1" ht="24.75" customHeight="1">
      <c r="B5" s="195" t="s">
        <v>228</v>
      </c>
    </row>
    <row r="6" spans="1:3" ht="11.25" customHeight="1">
      <c r="B6" s="23"/>
    </row>
    <row r="7" spans="1:3" ht="23.25">
      <c r="B7" s="288" t="s">
        <v>129</v>
      </c>
    </row>
    <row r="8" spans="1:3" ht="12" customHeight="1">
      <c r="B8" s="288"/>
    </row>
    <row r="9" spans="1:3" ht="23.25">
      <c r="B9" s="288" t="s">
        <v>932</v>
      </c>
    </row>
    <row r="10" spans="1:3" ht="25.5">
      <c r="B10" s="21"/>
    </row>
  </sheetData>
  <sheetProtection selectLockedCells="1" selectUnlockedCells="1"/>
  <phoneticPr fontId="2" type="noConversion"/>
  <printOptions horizontalCentered="1"/>
  <pageMargins left="0.74803149606299213" right="0.74803149606299213" top="0.98425196850393704" bottom="0.98425196850393704" header="0.51181102362204722" footer="0.51181102362204722"/>
  <pageSetup paperSize="9" scale="91" firstPageNumber="80" orientation="portrait" useFirstPageNumber="1" r:id="rId1"/>
  <headerFooter alignWithMargins="0">
    <oddFooter>&amp;C&amp;"Gill Sans MT Light,Regular"Page 12.1</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7792E-B663-4A54-932B-131A17CA8FDA}">
  <sheetPr>
    <tabColor rgb="FF00B0F0"/>
  </sheetPr>
  <dimension ref="A1:K29"/>
  <sheetViews>
    <sheetView showGridLines="0" zoomScale="89" zoomScaleNormal="89" workbookViewId="0">
      <pane xSplit="3" ySplit="5" topLeftCell="D6" activePane="bottomRight" state="frozen"/>
      <selection pane="topRight" activeCell="D1" sqref="D1"/>
      <selection pane="bottomLeft" activeCell="A6" sqref="A6"/>
      <selection pane="bottomRight" activeCell="F22" sqref="F22"/>
    </sheetView>
  </sheetViews>
  <sheetFormatPr defaultRowHeight="12.75"/>
  <cols>
    <col min="1" max="1" width="3.7109375" customWidth="1"/>
    <col min="2" max="2" width="57.7109375" customWidth="1"/>
    <col min="3" max="3" width="4.140625" customWidth="1"/>
    <col min="4" max="4" width="13.5703125" customWidth="1"/>
    <col min="5" max="5" width="4" style="204" customWidth="1"/>
    <col min="6" max="6" width="13.5703125" customWidth="1"/>
    <col min="7" max="7" width="4" customWidth="1"/>
    <col min="8" max="8" width="8.5703125" customWidth="1"/>
    <col min="9" max="9" width="3.28515625" customWidth="1"/>
    <col min="10" max="10" width="13.5703125" customWidth="1"/>
    <col min="11" max="11" width="3.5703125" customWidth="1"/>
  </cols>
  <sheetData>
    <row r="1" spans="1:11" s="204" customFormat="1"/>
    <row r="2" spans="1:11" ht="18">
      <c r="A2" s="147"/>
      <c r="B2" s="147" t="s">
        <v>648</v>
      </c>
    </row>
    <row r="3" spans="1:11" ht="15.75">
      <c r="D3" s="103" t="s">
        <v>757</v>
      </c>
      <c r="E3" s="103"/>
      <c r="F3" s="103" t="s">
        <v>932</v>
      </c>
      <c r="G3" s="103"/>
      <c r="H3" s="103"/>
      <c r="I3" s="103"/>
      <c r="J3" s="103" t="s">
        <v>932</v>
      </c>
      <c r="K3" s="181"/>
    </row>
    <row r="4" spans="1:11" s="216" customFormat="1" ht="31.5">
      <c r="D4" s="199" t="s">
        <v>30</v>
      </c>
      <c r="E4" s="182"/>
      <c r="F4" s="199" t="s">
        <v>30</v>
      </c>
      <c r="G4" s="182"/>
      <c r="H4" s="199" t="s">
        <v>29</v>
      </c>
      <c r="I4" s="182"/>
      <c r="J4" s="199" t="s">
        <v>28</v>
      </c>
      <c r="K4" s="215"/>
    </row>
    <row r="5" spans="1:11" s="216" customFormat="1" ht="15.75">
      <c r="D5" s="205" t="s">
        <v>356</v>
      </c>
      <c r="E5" s="182"/>
      <c r="F5" s="205" t="s">
        <v>356</v>
      </c>
      <c r="G5" s="182"/>
      <c r="H5" s="205" t="s">
        <v>356</v>
      </c>
      <c r="I5" s="182"/>
      <c r="J5" s="205" t="s">
        <v>356</v>
      </c>
      <c r="K5" s="215"/>
    </row>
    <row r="6" spans="1:11" ht="15.75">
      <c r="B6" s="181" t="s">
        <v>649</v>
      </c>
    </row>
    <row r="7" spans="1:11" ht="15.75">
      <c r="B7" s="89" t="s">
        <v>650</v>
      </c>
      <c r="C7" s="88"/>
      <c r="D7" s="87"/>
      <c r="E7" s="87"/>
      <c r="F7" s="180"/>
      <c r="G7" s="87"/>
      <c r="H7" s="87"/>
      <c r="I7" s="87"/>
      <c r="J7" s="87"/>
      <c r="K7" s="87"/>
    </row>
    <row r="8" spans="1:11" ht="15">
      <c r="B8" s="183" t="s">
        <v>214</v>
      </c>
      <c r="C8" s="88"/>
      <c r="D8" s="87">
        <v>21</v>
      </c>
      <c r="E8" s="88"/>
      <c r="F8" s="90">
        <v>22.05</v>
      </c>
      <c r="G8" s="87"/>
      <c r="H8" s="86">
        <v>0</v>
      </c>
      <c r="I8" s="56"/>
      <c r="J8" s="56">
        <f>F8+H8</f>
        <v>22.05</v>
      </c>
      <c r="K8" s="87"/>
    </row>
    <row r="9" spans="1:11" ht="15">
      <c r="B9" s="184" t="s">
        <v>218</v>
      </c>
      <c r="C9" s="20"/>
      <c r="D9" s="87">
        <v>18</v>
      </c>
      <c r="E9" s="20"/>
      <c r="F9" s="90">
        <v>16.8</v>
      </c>
      <c r="G9" s="56"/>
      <c r="H9" s="86">
        <v>0</v>
      </c>
      <c r="I9" s="56"/>
      <c r="J9" s="56">
        <f>F9+H9</f>
        <v>16.8</v>
      </c>
      <c r="K9" s="56"/>
    </row>
    <row r="10" spans="1:11" ht="15">
      <c r="B10" s="184" t="s">
        <v>219</v>
      </c>
      <c r="C10" s="20"/>
      <c r="D10" s="87">
        <v>12</v>
      </c>
      <c r="E10" s="20"/>
      <c r="F10" s="90">
        <v>12.08</v>
      </c>
      <c r="G10" s="56"/>
      <c r="H10" s="86">
        <v>0</v>
      </c>
      <c r="I10" s="56"/>
      <c r="J10" s="56">
        <f>F10+H10</f>
        <v>12.08</v>
      </c>
      <c r="K10" s="56"/>
    </row>
    <row r="11" spans="1:11" ht="15">
      <c r="B11" s="183" t="s">
        <v>220</v>
      </c>
      <c r="C11" s="88"/>
      <c r="D11" s="87">
        <v>10</v>
      </c>
      <c r="E11" s="88"/>
      <c r="F11" s="90">
        <v>9.98</v>
      </c>
      <c r="G11" s="87"/>
      <c r="H11" s="86">
        <v>0</v>
      </c>
      <c r="I11" s="56"/>
      <c r="J11" s="56">
        <f>F11+H11</f>
        <v>9.98</v>
      </c>
      <c r="K11" s="87"/>
    </row>
    <row r="12" spans="1:11" ht="15">
      <c r="B12" s="183" t="s">
        <v>221</v>
      </c>
      <c r="C12" s="88"/>
      <c r="D12" s="90">
        <v>17</v>
      </c>
      <c r="E12" s="88"/>
      <c r="F12" s="90">
        <v>17.850000000000001</v>
      </c>
      <c r="G12" s="87"/>
      <c r="H12" s="86">
        <v>0</v>
      </c>
      <c r="I12" s="56"/>
      <c r="J12" s="56">
        <f t="shared" ref="J12:J13" si="0">F12+H12</f>
        <v>17.850000000000001</v>
      </c>
      <c r="K12" s="87"/>
    </row>
    <row r="13" spans="1:11" ht="15">
      <c r="B13" s="184" t="s">
        <v>222</v>
      </c>
      <c r="C13" s="20"/>
      <c r="D13" s="90">
        <v>19</v>
      </c>
      <c r="E13" s="20"/>
      <c r="F13" s="90">
        <v>19.95</v>
      </c>
      <c r="G13" s="56"/>
      <c r="H13" s="86">
        <v>0</v>
      </c>
      <c r="I13" s="56"/>
      <c r="J13" s="56">
        <f t="shared" si="0"/>
        <v>19.95</v>
      </c>
      <c r="K13" s="56"/>
    </row>
    <row r="14" spans="1:11" ht="15">
      <c r="B14" s="20"/>
      <c r="C14" s="20"/>
      <c r="D14" s="87"/>
      <c r="E14" s="20"/>
      <c r="F14" s="90"/>
      <c r="G14" s="56"/>
      <c r="H14" s="86"/>
      <c r="I14" s="56"/>
      <c r="J14" s="56"/>
      <c r="K14" s="56"/>
    </row>
    <row r="15" spans="1:11" ht="15.75">
      <c r="B15" s="89" t="s">
        <v>651</v>
      </c>
      <c r="C15" s="88"/>
      <c r="D15" s="87"/>
      <c r="E15" s="87"/>
      <c r="F15" s="180"/>
      <c r="G15" s="87"/>
      <c r="H15" s="87"/>
      <c r="I15" s="87"/>
      <c r="J15" s="87"/>
      <c r="K15" s="87"/>
    </row>
    <row r="16" spans="1:11" ht="15">
      <c r="B16" s="184" t="s">
        <v>214</v>
      </c>
      <c r="C16" s="20"/>
      <c r="D16" s="87">
        <v>23</v>
      </c>
      <c r="E16" s="56"/>
      <c r="F16" s="90">
        <v>24.15</v>
      </c>
      <c r="G16" s="56"/>
      <c r="H16" s="86">
        <v>0</v>
      </c>
      <c r="I16" s="56"/>
      <c r="J16" s="56">
        <f t="shared" ref="J16:J21" si="1">F16+H16</f>
        <v>24.15</v>
      </c>
      <c r="K16" s="56"/>
    </row>
    <row r="17" spans="2:11" ht="15">
      <c r="B17" s="184" t="s">
        <v>218</v>
      </c>
      <c r="C17" s="20"/>
      <c r="D17" s="87">
        <v>18</v>
      </c>
      <c r="E17" s="56"/>
      <c r="F17" s="90">
        <v>18.899999999999999</v>
      </c>
      <c r="G17" s="56"/>
      <c r="H17" s="86">
        <v>0</v>
      </c>
      <c r="I17" s="56"/>
      <c r="J17" s="56">
        <f t="shared" si="1"/>
        <v>18.899999999999999</v>
      </c>
      <c r="K17" s="56"/>
    </row>
    <row r="18" spans="2:11" ht="15">
      <c r="B18" s="184" t="s">
        <v>219</v>
      </c>
      <c r="C18" s="20"/>
      <c r="D18" s="87">
        <v>11.5</v>
      </c>
      <c r="E18" s="56"/>
      <c r="F18" s="90">
        <v>12.08</v>
      </c>
      <c r="G18" s="56"/>
      <c r="H18" s="86">
        <v>0</v>
      </c>
      <c r="I18" s="56"/>
      <c r="J18" s="56">
        <f t="shared" si="1"/>
        <v>12.08</v>
      </c>
      <c r="K18" s="56"/>
    </row>
    <row r="19" spans="2:11" ht="15">
      <c r="B19" s="184" t="s">
        <v>220</v>
      </c>
      <c r="C19" s="20"/>
      <c r="D19" s="87">
        <v>11.5</v>
      </c>
      <c r="E19" s="56"/>
      <c r="F19" s="90">
        <v>12.08</v>
      </c>
      <c r="G19" s="56"/>
      <c r="H19" s="86">
        <v>0</v>
      </c>
      <c r="I19" s="56"/>
      <c r="J19" s="56">
        <f t="shared" si="1"/>
        <v>12.08</v>
      </c>
      <c r="K19" s="56"/>
    </row>
    <row r="20" spans="2:11" ht="15">
      <c r="B20" s="184" t="s">
        <v>221</v>
      </c>
      <c r="C20" s="20"/>
      <c r="D20" s="87">
        <v>18</v>
      </c>
      <c r="E20" s="56"/>
      <c r="F20" s="90">
        <v>18.899999999999999</v>
      </c>
      <c r="G20" s="56"/>
      <c r="H20" s="86">
        <v>0</v>
      </c>
      <c r="I20" s="56"/>
      <c r="J20" s="56">
        <f t="shared" si="1"/>
        <v>18.899999999999999</v>
      </c>
      <c r="K20" s="56"/>
    </row>
    <row r="21" spans="2:11" ht="15">
      <c r="B21" s="184" t="s">
        <v>222</v>
      </c>
      <c r="C21" s="20"/>
      <c r="D21" s="87">
        <v>18</v>
      </c>
      <c r="E21" s="56"/>
      <c r="F21" s="90">
        <v>18.899999999999999</v>
      </c>
      <c r="G21" s="56"/>
      <c r="H21" s="86">
        <v>0</v>
      </c>
      <c r="I21" s="56"/>
      <c r="J21" s="56">
        <f t="shared" si="1"/>
        <v>18.899999999999999</v>
      </c>
      <c r="K21" s="56"/>
    </row>
    <row r="22" spans="2:11" ht="15">
      <c r="B22" s="20"/>
      <c r="C22" s="20"/>
      <c r="D22" s="87"/>
      <c r="E22" s="56"/>
      <c r="F22" s="20"/>
      <c r="G22" s="56"/>
      <c r="H22" s="56"/>
      <c r="I22" s="56"/>
      <c r="J22" s="56"/>
      <c r="K22" s="56"/>
    </row>
    <row r="23" spans="2:11" ht="15">
      <c r="B23" s="214" t="s">
        <v>215</v>
      </c>
      <c r="C23" s="20"/>
      <c r="D23" s="56"/>
      <c r="E23" s="56"/>
      <c r="F23" s="91"/>
      <c r="G23" s="56"/>
      <c r="H23" s="87"/>
      <c r="I23" s="56"/>
      <c r="J23" s="92"/>
      <c r="K23" s="56"/>
    </row>
    <row r="24" spans="2:11" ht="15">
      <c r="B24" s="214" t="s">
        <v>216</v>
      </c>
      <c r="C24" s="20"/>
      <c r="D24" s="56"/>
      <c r="E24" s="56"/>
      <c r="F24" s="91"/>
      <c r="G24" s="56"/>
      <c r="H24" s="87"/>
      <c r="I24" s="56"/>
      <c r="J24" s="92"/>
      <c r="K24" s="56"/>
    </row>
    <row r="25" spans="2:11" ht="15">
      <c r="B25" s="214" t="s">
        <v>217</v>
      </c>
      <c r="C25" s="20"/>
      <c r="D25" s="56"/>
      <c r="E25" s="56"/>
      <c r="F25" s="91"/>
      <c r="G25" s="56"/>
      <c r="H25" s="87"/>
      <c r="I25" s="56"/>
      <c r="J25" s="92"/>
      <c r="K25" s="56"/>
    </row>
    <row r="26" spans="2:11" ht="15">
      <c r="B26" s="179"/>
      <c r="C26" s="179"/>
      <c r="D26" s="179"/>
      <c r="E26" s="179"/>
      <c r="F26" s="179"/>
      <c r="G26" s="179"/>
      <c r="H26" s="179"/>
      <c r="I26" s="179"/>
      <c r="J26" s="179"/>
      <c r="K26" s="179"/>
    </row>
    <row r="27" spans="2:11" ht="15">
      <c r="B27" s="179"/>
      <c r="C27" s="179"/>
      <c r="D27" s="179"/>
      <c r="E27" s="179"/>
      <c r="F27" s="179"/>
      <c r="G27" s="179"/>
      <c r="H27" s="179"/>
      <c r="I27" s="179"/>
      <c r="J27" s="179"/>
      <c r="K27" s="179"/>
    </row>
    <row r="28" spans="2:11" ht="15">
      <c r="B28" s="179"/>
      <c r="C28" s="179"/>
      <c r="D28" s="179"/>
      <c r="E28" s="179"/>
      <c r="F28" s="179"/>
      <c r="G28" s="179"/>
      <c r="H28" s="179"/>
      <c r="I28" s="179"/>
      <c r="J28" s="179"/>
      <c r="K28" s="179"/>
    </row>
    <row r="29" spans="2:11" ht="15">
      <c r="B29" s="179"/>
      <c r="C29" s="179"/>
      <c r="D29" s="179"/>
      <c r="E29" s="179"/>
      <c r="F29" s="179"/>
      <c r="G29" s="179"/>
      <c r="H29" s="179"/>
      <c r="I29" s="179"/>
      <c r="J29" s="179"/>
      <c r="K29" s="179"/>
    </row>
  </sheetData>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51511-5D09-4723-8F35-5E36B5CD949B}">
  <sheetPr>
    <tabColor rgb="FF0070C0"/>
  </sheetPr>
  <dimension ref="A2:P62"/>
  <sheetViews>
    <sheetView showGridLines="0" zoomScale="80" zoomScaleNormal="80" workbookViewId="0">
      <selection activeCell="J3" sqref="J3"/>
    </sheetView>
  </sheetViews>
  <sheetFormatPr defaultColWidth="9.140625" defaultRowHeight="15"/>
  <cols>
    <col min="1" max="1" width="3.5703125" style="96" customWidth="1"/>
    <col min="2" max="2" width="82.5703125" style="96" customWidth="1"/>
    <col min="3" max="3" width="2.7109375" style="96" customWidth="1"/>
    <col min="4" max="4" width="13.28515625" style="99" customWidth="1"/>
    <col min="5" max="5" width="3" style="99" customWidth="1"/>
    <col min="6" max="6" width="14.28515625" style="360" customWidth="1"/>
    <col min="7" max="7" width="2.5703125" style="360" customWidth="1"/>
    <col min="8" max="8" width="8.5703125" style="99" customWidth="1"/>
    <col min="9" max="9" width="2.5703125" style="99" customWidth="1"/>
    <col min="10" max="10" width="12.5703125" style="99" customWidth="1"/>
    <col min="11" max="11" width="2.140625" style="99" customWidth="1"/>
    <col min="12" max="12" width="11.28515625" style="96" customWidth="1"/>
    <col min="13" max="13" width="9" style="96" customWidth="1"/>
    <col min="14" max="14" width="15" style="96" bestFit="1" customWidth="1"/>
    <col min="15" max="15" width="2.5703125" style="96" customWidth="1"/>
    <col min="16" max="16" width="9.140625" style="289"/>
    <col min="17" max="16384" width="9.140625" style="96"/>
  </cols>
  <sheetData>
    <row r="2" spans="1:16" s="93" customFormat="1" ht="25.5" customHeight="1">
      <c r="A2" s="458"/>
      <c r="B2" s="347" t="s">
        <v>711</v>
      </c>
      <c r="D2" s="94"/>
      <c r="E2" s="94"/>
      <c r="F2" s="348"/>
      <c r="G2" s="348"/>
      <c r="H2" s="94"/>
      <c r="I2" s="94"/>
      <c r="J2" s="94"/>
      <c r="K2" s="94"/>
      <c r="P2" s="290"/>
    </row>
    <row r="3" spans="1:16" ht="15.75">
      <c r="D3" s="97" t="s">
        <v>757</v>
      </c>
      <c r="E3" s="94"/>
      <c r="F3" s="97" t="s">
        <v>932</v>
      </c>
      <c r="G3" s="348"/>
      <c r="H3" s="98"/>
      <c r="I3" s="94"/>
      <c r="J3" s="97" t="s">
        <v>932</v>
      </c>
      <c r="K3" s="94"/>
      <c r="N3" s="103"/>
    </row>
    <row r="4" spans="1:16" s="211" customFormat="1" ht="31.5">
      <c r="B4" s="362" t="s">
        <v>133</v>
      </c>
      <c r="C4" s="356"/>
      <c r="D4" s="197" t="s">
        <v>30</v>
      </c>
      <c r="E4" s="94"/>
      <c r="F4" s="197" t="s">
        <v>30</v>
      </c>
      <c r="G4" s="348"/>
      <c r="H4" s="198" t="s">
        <v>29</v>
      </c>
      <c r="I4" s="94"/>
      <c r="J4" s="197" t="s">
        <v>28</v>
      </c>
      <c r="K4" s="94"/>
      <c r="M4" s="103"/>
      <c r="N4" s="103"/>
      <c r="O4" s="103"/>
    </row>
    <row r="5" spans="1:16" s="211" customFormat="1" ht="15.75">
      <c r="C5" s="356"/>
      <c r="D5" s="363" t="s">
        <v>356</v>
      </c>
      <c r="E5" s="94"/>
      <c r="F5" s="363" t="s">
        <v>356</v>
      </c>
      <c r="G5" s="348"/>
      <c r="H5" s="364" t="s">
        <v>296</v>
      </c>
      <c r="I5" s="94"/>
      <c r="J5" s="364" t="s">
        <v>356</v>
      </c>
      <c r="K5" s="94"/>
      <c r="M5" s="96"/>
      <c r="N5" s="96"/>
      <c r="O5" s="96"/>
    </row>
    <row r="6" spans="1:16" ht="15.75">
      <c r="A6" s="104"/>
      <c r="B6" s="104" t="s">
        <v>111</v>
      </c>
      <c r="C6" s="272"/>
      <c r="D6" s="308"/>
      <c r="F6" s="354"/>
      <c r="H6" s="353"/>
      <c r="I6" s="102"/>
      <c r="J6" s="365"/>
      <c r="K6" s="105"/>
      <c r="M6" s="99"/>
      <c r="N6" s="99"/>
      <c r="O6" s="99"/>
    </row>
    <row r="7" spans="1:16" ht="7.5" customHeight="1">
      <c r="A7" s="104"/>
      <c r="C7" s="272"/>
      <c r="D7" s="308"/>
      <c r="F7" s="354"/>
      <c r="H7" s="353"/>
      <c r="I7" s="102"/>
      <c r="J7" s="365"/>
      <c r="K7" s="105"/>
      <c r="M7" s="99"/>
      <c r="N7" s="99"/>
      <c r="O7" s="99"/>
    </row>
    <row r="8" spans="1:16">
      <c r="B8" s="96" t="s">
        <v>104</v>
      </c>
      <c r="C8" s="367" t="s">
        <v>128</v>
      </c>
      <c r="D8" s="308">
        <v>65</v>
      </c>
      <c r="F8" s="354">
        <f>D8</f>
        <v>65</v>
      </c>
      <c r="H8" s="353">
        <v>0</v>
      </c>
      <c r="I8" s="102"/>
      <c r="J8" s="308">
        <f>F8+H8</f>
        <v>65</v>
      </c>
      <c r="L8" s="366"/>
      <c r="M8" s="99"/>
      <c r="N8" s="99"/>
      <c r="O8" s="99"/>
    </row>
    <row r="9" spans="1:16">
      <c r="B9" s="96" t="s">
        <v>105</v>
      </c>
      <c r="C9" s="367" t="s">
        <v>128</v>
      </c>
      <c r="D9" s="308">
        <v>45</v>
      </c>
      <c r="F9" s="354">
        <f>D9</f>
        <v>45</v>
      </c>
      <c r="H9" s="353">
        <v>0</v>
      </c>
      <c r="I9" s="102"/>
      <c r="J9" s="308">
        <f>F9+H9</f>
        <v>45</v>
      </c>
      <c r="L9" s="366"/>
      <c r="M9" s="99"/>
      <c r="N9" s="99"/>
      <c r="O9" s="99"/>
    </row>
    <row r="10" spans="1:16">
      <c r="B10" s="96" t="s">
        <v>106</v>
      </c>
      <c r="C10" s="367" t="s">
        <v>128</v>
      </c>
      <c r="D10" s="308">
        <v>75</v>
      </c>
      <c r="F10" s="354">
        <f>D10</f>
        <v>75</v>
      </c>
      <c r="H10" s="353">
        <v>0</v>
      </c>
      <c r="I10" s="102"/>
      <c r="J10" s="308">
        <f>F10+H10</f>
        <v>75</v>
      </c>
      <c r="L10" s="366"/>
      <c r="M10" s="99"/>
      <c r="N10" s="99"/>
      <c r="O10" s="99"/>
    </row>
    <row r="11" spans="1:16">
      <c r="B11" s="96" t="s">
        <v>107</v>
      </c>
      <c r="C11" s="367" t="s">
        <v>128</v>
      </c>
      <c r="D11" s="308">
        <v>45</v>
      </c>
      <c r="F11" s="354">
        <f>D11</f>
        <v>45</v>
      </c>
      <c r="H11" s="353">
        <v>0</v>
      </c>
      <c r="I11" s="102"/>
      <c r="J11" s="308">
        <f>F11+H11</f>
        <v>45</v>
      </c>
      <c r="L11" s="366"/>
      <c r="M11" s="99"/>
      <c r="N11" s="99"/>
      <c r="O11" s="99"/>
    </row>
    <row r="12" spans="1:16" ht="10.5" customHeight="1">
      <c r="H12" s="353"/>
      <c r="I12" s="102"/>
      <c r="J12" s="308"/>
      <c r="L12" s="366"/>
      <c r="M12" s="99"/>
      <c r="N12" s="99"/>
      <c r="O12" s="99"/>
    </row>
    <row r="13" spans="1:16">
      <c r="B13" s="96" t="s">
        <v>143</v>
      </c>
      <c r="H13" s="102"/>
      <c r="I13" s="102"/>
      <c r="J13" s="105"/>
      <c r="K13" s="105"/>
      <c r="M13" s="99"/>
      <c r="N13" s="99"/>
      <c r="O13" s="99"/>
    </row>
    <row r="14" spans="1:16">
      <c r="D14" s="102"/>
      <c r="E14" s="102"/>
      <c r="H14" s="102"/>
      <c r="I14" s="102"/>
      <c r="J14" s="106"/>
      <c r="K14" s="106"/>
      <c r="M14" s="99"/>
      <c r="N14" s="99"/>
      <c r="O14" s="99"/>
    </row>
    <row r="16" spans="1:16">
      <c r="D16" s="96"/>
      <c r="E16" s="96"/>
      <c r="F16" s="96"/>
      <c r="G16" s="96"/>
      <c r="H16" s="96"/>
      <c r="I16" s="96"/>
      <c r="J16" s="96"/>
      <c r="K16" s="96"/>
      <c r="P16" s="96"/>
    </row>
    <row r="17" s="96" customFormat="1"/>
    <row r="20" s="96" customFormat="1"/>
    <row r="21" s="96" customFormat="1"/>
    <row r="61" spans="4:11">
      <c r="D61" s="368"/>
      <c r="E61" s="368"/>
      <c r="F61" s="368"/>
      <c r="G61" s="368"/>
      <c r="J61" s="109"/>
      <c r="K61" s="109"/>
    </row>
    <row r="62" spans="4:11">
      <c r="D62" s="368"/>
      <c r="E62" s="368"/>
      <c r="F62" s="368"/>
      <c r="G62" s="368"/>
      <c r="J62" s="109"/>
      <c r="K62" s="109"/>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2B514-D297-4428-B878-A550E189FD92}">
  <sheetPr>
    <tabColor rgb="FF0070C0"/>
  </sheetPr>
  <dimension ref="A1:K19"/>
  <sheetViews>
    <sheetView showGridLines="0" zoomScale="87" zoomScaleNormal="87" workbookViewId="0">
      <selection activeCell="B19" sqref="B19"/>
    </sheetView>
  </sheetViews>
  <sheetFormatPr defaultRowHeight="12.75"/>
  <cols>
    <col min="1" max="1" width="3.7109375" customWidth="1"/>
    <col min="2" max="2" width="79.28515625" bestFit="1" customWidth="1"/>
    <col min="3" max="3" width="4.140625" customWidth="1"/>
    <col min="4" max="4" width="13.5703125" customWidth="1"/>
    <col min="5" max="5" width="4.140625" style="204" customWidth="1"/>
    <col min="6" max="6" width="13.5703125" customWidth="1"/>
    <col min="7" max="7" width="3.5703125" customWidth="1"/>
    <col min="8" max="8" width="8.5703125" customWidth="1"/>
    <col min="9" max="9" width="4" customWidth="1"/>
    <col min="10" max="10" width="13.5703125" customWidth="1"/>
    <col min="11" max="11" width="3.7109375" customWidth="1"/>
  </cols>
  <sheetData>
    <row r="1" spans="1:11" s="204" customFormat="1"/>
    <row r="2" spans="1:11" ht="23.25">
      <c r="A2" s="147"/>
      <c r="B2" s="218" t="s">
        <v>652</v>
      </c>
    </row>
    <row r="3" spans="1:11" ht="15.75">
      <c r="A3" s="178"/>
      <c r="B3" s="178"/>
      <c r="C3" s="178"/>
      <c r="D3" s="103" t="s">
        <v>757</v>
      </c>
      <c r="E3" s="103"/>
      <c r="F3" s="103" t="s">
        <v>932</v>
      </c>
      <c r="G3" s="103"/>
      <c r="H3" s="103"/>
      <c r="I3" s="103"/>
      <c r="J3" s="103" t="s">
        <v>932</v>
      </c>
      <c r="K3" s="181"/>
    </row>
    <row r="4" spans="1:11" s="216" customFormat="1" ht="31.5">
      <c r="D4" s="199" t="s">
        <v>30</v>
      </c>
      <c r="E4" s="182"/>
      <c r="F4" s="199" t="s">
        <v>30</v>
      </c>
      <c r="G4" s="182"/>
      <c r="H4" s="199" t="s">
        <v>29</v>
      </c>
      <c r="I4" s="182"/>
      <c r="J4" s="199" t="s">
        <v>28</v>
      </c>
      <c r="K4" s="215"/>
    </row>
    <row r="5" spans="1:11" s="204" customFormat="1" ht="15">
      <c r="D5" s="205" t="s">
        <v>356</v>
      </c>
      <c r="F5" s="205" t="s">
        <v>356</v>
      </c>
      <c r="H5" s="205" t="s">
        <v>356</v>
      </c>
      <c r="J5" s="205" t="s">
        <v>356</v>
      </c>
    </row>
    <row r="6" spans="1:11" ht="15.75">
      <c r="B6" s="80" t="s">
        <v>605</v>
      </c>
      <c r="C6" s="20"/>
      <c r="D6" s="56"/>
      <c r="E6" s="56"/>
      <c r="F6" s="91"/>
      <c r="G6" s="56"/>
      <c r="H6" s="87"/>
      <c r="I6" s="56"/>
      <c r="J6" s="92"/>
      <c r="K6" s="56"/>
    </row>
    <row r="7" spans="1:11" ht="15.75">
      <c r="A7" s="20"/>
      <c r="B7" s="80" t="s">
        <v>606</v>
      </c>
      <c r="C7" s="20"/>
      <c r="D7" s="56"/>
      <c r="E7" s="56"/>
      <c r="F7" s="91"/>
      <c r="G7" s="56"/>
      <c r="H7" s="87"/>
      <c r="I7" s="56"/>
      <c r="J7" s="92"/>
      <c r="K7" s="56"/>
    </row>
    <row r="8" spans="1:11" ht="15">
      <c r="A8" s="20"/>
      <c r="B8" s="177" t="s">
        <v>607</v>
      </c>
      <c r="C8" s="20"/>
      <c r="D8" s="56">
        <v>49</v>
      </c>
      <c r="E8" s="56"/>
      <c r="F8" s="180">
        <v>51.45</v>
      </c>
      <c r="G8" s="56"/>
      <c r="H8" s="87">
        <f>F8*0.2</f>
        <v>10.290000000000001</v>
      </c>
      <c r="I8" s="56"/>
      <c r="J8" s="87">
        <f>SUM(F8:I8)</f>
        <v>61.74</v>
      </c>
      <c r="K8" s="56"/>
    </row>
    <row r="9" spans="1:11" s="77" customFormat="1" ht="15">
      <c r="A9" s="20"/>
      <c r="B9" s="177" t="s">
        <v>608</v>
      </c>
      <c r="C9" s="20"/>
      <c r="D9" s="56">
        <v>15.3</v>
      </c>
      <c r="E9" s="56"/>
      <c r="F9" s="180">
        <v>16.07</v>
      </c>
      <c r="G9" s="56"/>
      <c r="H9" s="87">
        <f>F9*0.2</f>
        <v>3.2140000000000004</v>
      </c>
      <c r="I9" s="56"/>
      <c r="J9" s="87">
        <f>SUM(F9:I9)</f>
        <v>19.283999999999999</v>
      </c>
      <c r="K9" s="56"/>
    </row>
    <row r="10" spans="1:11" s="77" customFormat="1" ht="15">
      <c r="A10" s="20"/>
      <c r="B10" s="177" t="s">
        <v>609</v>
      </c>
      <c r="C10" s="20"/>
      <c r="D10" s="56">
        <v>24.5</v>
      </c>
      <c r="E10" s="56"/>
      <c r="F10" s="180">
        <v>25.73</v>
      </c>
      <c r="G10" s="56"/>
      <c r="H10" s="87">
        <f>F10*0.2</f>
        <v>5.1460000000000008</v>
      </c>
      <c r="I10" s="56"/>
      <c r="J10" s="87">
        <f>SUM(F10:I10)</f>
        <v>30.876000000000001</v>
      </c>
      <c r="K10" s="56"/>
    </row>
    <row r="11" spans="1:11" s="77" customFormat="1" ht="15">
      <c r="A11" s="20"/>
      <c r="B11" s="177" t="s">
        <v>610</v>
      </c>
      <c r="C11" s="20"/>
      <c r="D11" s="56">
        <v>15.3</v>
      </c>
      <c r="E11" s="56"/>
      <c r="F11" s="180">
        <v>16.07</v>
      </c>
      <c r="G11" s="56"/>
      <c r="H11" s="87">
        <f>F11*0.2</f>
        <v>3.2140000000000004</v>
      </c>
      <c r="I11" s="56"/>
      <c r="J11" s="87">
        <f>SUM(F11:I11)</f>
        <v>19.283999999999999</v>
      </c>
      <c r="K11" s="56"/>
    </row>
    <row r="12" spans="1:11" s="77" customFormat="1" ht="15">
      <c r="A12" s="20"/>
      <c r="B12" s="177" t="s">
        <v>611</v>
      </c>
      <c r="C12" s="20"/>
      <c r="D12" s="56">
        <v>12</v>
      </c>
      <c r="E12" s="56"/>
      <c r="F12" s="180">
        <v>12.6</v>
      </c>
      <c r="G12" s="56"/>
      <c r="H12" s="87">
        <f>F12*0.2</f>
        <v>2.52</v>
      </c>
      <c r="I12" s="56"/>
      <c r="J12" s="87">
        <f>SUM(F12:I12)</f>
        <v>15.12</v>
      </c>
      <c r="K12" s="56"/>
    </row>
    <row r="13" spans="1:11" s="77" customFormat="1" ht="15">
      <c r="A13" s="20"/>
      <c r="B13" s="20"/>
      <c r="C13" s="20"/>
      <c r="D13" s="56"/>
      <c r="E13" s="56"/>
      <c r="F13" s="180"/>
      <c r="G13" s="56"/>
      <c r="H13" s="56"/>
      <c r="I13" s="56"/>
      <c r="J13" s="56"/>
      <c r="K13" s="56"/>
    </row>
    <row r="14" spans="1:11" s="77" customFormat="1" ht="15.75">
      <c r="A14" s="20"/>
      <c r="B14" s="80"/>
      <c r="C14" s="20"/>
      <c r="D14" s="56"/>
      <c r="E14" s="56"/>
      <c r="F14" s="180"/>
      <c r="G14" s="56"/>
      <c r="H14" s="56"/>
      <c r="I14" s="56"/>
      <c r="J14" s="56"/>
      <c r="K14" s="56"/>
    </row>
    <row r="15" spans="1:11" s="77" customFormat="1" ht="15">
      <c r="A15" s="20"/>
      <c r="B15" s="177"/>
      <c r="C15" s="20"/>
      <c r="D15" s="56"/>
      <c r="E15" s="56"/>
      <c r="F15" s="180"/>
      <c r="G15" s="56"/>
      <c r="H15" s="87"/>
      <c r="I15" s="56"/>
      <c r="J15" s="87"/>
      <c r="K15" s="56"/>
    </row>
    <row r="16" spans="1:11" s="77" customFormat="1" ht="15">
      <c r="A16" s="20"/>
      <c r="B16" s="177"/>
      <c r="C16" s="20"/>
      <c r="D16" s="56"/>
      <c r="E16" s="56"/>
      <c r="F16" s="180"/>
      <c r="G16" s="56"/>
      <c r="H16" s="87"/>
      <c r="I16" s="56"/>
      <c r="J16" s="87"/>
      <c r="K16" s="56"/>
    </row>
    <row r="17" spans="1:11" s="77" customFormat="1" ht="15">
      <c r="A17" s="20"/>
      <c r="B17" s="177"/>
      <c r="C17" s="20"/>
      <c r="D17" s="56"/>
      <c r="E17" s="56"/>
      <c r="F17" s="180"/>
      <c r="G17" s="56"/>
      <c r="H17" s="87"/>
      <c r="I17" s="56"/>
      <c r="J17" s="87"/>
      <c r="K17" s="56"/>
    </row>
    <row r="18" spans="1:11" s="77" customFormat="1" ht="15">
      <c r="A18" s="20"/>
      <c r="B18" s="20"/>
      <c r="C18" s="20"/>
      <c r="D18" s="56"/>
      <c r="E18" s="56"/>
      <c r="F18" s="180"/>
      <c r="G18" s="56"/>
      <c r="H18" s="56"/>
      <c r="I18" s="56"/>
      <c r="J18" s="56"/>
      <c r="K18" s="56"/>
    </row>
    <row r="19" spans="1:11" s="77" customFormat="1" ht="15">
      <c r="A19" s="20"/>
      <c r="B19" s="214"/>
      <c r="C19" s="20"/>
      <c r="D19" s="56"/>
      <c r="E19" s="56"/>
      <c r="F19" s="180"/>
      <c r="G19" s="56"/>
      <c r="H19" s="56"/>
      <c r="I19" s="56"/>
      <c r="J19" s="56"/>
      <c r="K19" s="56"/>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pageSetUpPr fitToPage="1"/>
  </sheetPr>
  <dimension ref="A2:M19"/>
  <sheetViews>
    <sheetView showGridLines="0" zoomScale="87" zoomScaleNormal="87" zoomScaleSheetLayoutView="85" workbookViewId="0">
      <selection activeCell="D19" sqref="D19"/>
    </sheetView>
  </sheetViews>
  <sheetFormatPr defaultColWidth="9.140625" defaultRowHeight="15"/>
  <cols>
    <col min="1" max="1" width="5.5703125" style="62" customWidth="1"/>
    <col min="2" max="2" width="87.140625" style="62" bestFit="1" customWidth="1"/>
    <col min="3" max="3" width="3.140625" style="62" customWidth="1"/>
    <col min="4" max="4" width="12.5703125" style="62" customWidth="1"/>
    <col min="5" max="5" width="2.28515625" style="62" customWidth="1"/>
    <col min="6" max="6" width="12.5703125" style="62" customWidth="1"/>
    <col min="7" max="7" width="2.28515625" style="62" customWidth="1"/>
    <col min="8" max="8" width="10.28515625" style="62" bestFit="1" customWidth="1"/>
    <col min="9" max="9" width="2.42578125" style="62" customWidth="1"/>
    <col min="10" max="10" width="12.5703125" style="62" customWidth="1"/>
    <col min="11" max="11" width="2.42578125" style="62" customWidth="1"/>
    <col min="12" max="12" width="15.5703125" style="62" customWidth="1"/>
    <col min="13" max="16384" width="9.140625" style="62"/>
  </cols>
  <sheetData>
    <row r="2" spans="1:13" ht="29.25" customHeight="1">
      <c r="A2" s="64"/>
      <c r="B2" s="237" t="s">
        <v>173</v>
      </c>
      <c r="L2" s="207"/>
      <c r="M2" s="393"/>
    </row>
    <row r="3" spans="1:13" ht="18" customHeight="1">
      <c r="B3" s="169"/>
      <c r="D3" s="97" t="s">
        <v>757</v>
      </c>
      <c r="E3" s="97"/>
      <c r="F3" s="97" t="s">
        <v>932</v>
      </c>
      <c r="G3" s="97"/>
      <c r="H3" s="59"/>
      <c r="I3" s="59"/>
      <c r="J3" s="97" t="s">
        <v>932</v>
      </c>
      <c r="K3" s="60"/>
    </row>
    <row r="4" spans="1:13" ht="31.5">
      <c r="D4" s="266" t="s">
        <v>30</v>
      </c>
      <c r="E4" s="150"/>
      <c r="F4" s="266" t="s">
        <v>30</v>
      </c>
      <c r="G4" s="59"/>
      <c r="H4" s="221" t="s">
        <v>29</v>
      </c>
      <c r="I4" s="59"/>
      <c r="J4" s="221" t="s">
        <v>28</v>
      </c>
      <c r="K4" s="60"/>
    </row>
    <row r="5" spans="1:13" ht="15.75">
      <c r="D5" s="223" t="s">
        <v>293</v>
      </c>
      <c r="E5" s="223"/>
      <c r="F5" s="223" t="s">
        <v>293</v>
      </c>
      <c r="G5" s="223"/>
      <c r="H5" s="223" t="s">
        <v>294</v>
      </c>
      <c r="I5" s="223"/>
      <c r="J5" s="223" t="s">
        <v>295</v>
      </c>
      <c r="K5" s="60"/>
    </row>
    <row r="6" spans="1:13" ht="15.75">
      <c r="B6" s="66" t="s">
        <v>926</v>
      </c>
      <c r="D6" s="60"/>
      <c r="E6" s="60"/>
      <c r="F6" s="60"/>
      <c r="G6" s="60"/>
      <c r="H6" s="60"/>
      <c r="I6" s="60"/>
      <c r="J6" s="60"/>
      <c r="K6" s="60"/>
    </row>
    <row r="7" spans="1:13">
      <c r="B7" s="65" t="s">
        <v>248</v>
      </c>
      <c r="D7" s="62">
        <v>27</v>
      </c>
      <c r="F7" s="62">
        <v>28.35</v>
      </c>
      <c r="H7" s="62">
        <v>0</v>
      </c>
      <c r="I7" s="99"/>
      <c r="J7" s="62">
        <f t="shared" ref="J7" si="0">F7+H7</f>
        <v>28.35</v>
      </c>
      <c r="L7" s="394"/>
    </row>
    <row r="9" spans="1:13" ht="15.75">
      <c r="B9" s="66" t="s">
        <v>249</v>
      </c>
    </row>
    <row r="10" spans="1:13">
      <c r="B10" s="161" t="s">
        <v>250</v>
      </c>
      <c r="I10" s="99"/>
      <c r="L10" s="74"/>
    </row>
    <row r="11" spans="1:13">
      <c r="B11" s="161" t="s">
        <v>251</v>
      </c>
      <c r="D11" s="62">
        <v>27</v>
      </c>
      <c r="F11" s="62">
        <v>28.35</v>
      </c>
      <c r="H11" s="62">
        <v>0</v>
      </c>
      <c r="I11" s="99"/>
      <c r="J11" s="62">
        <f t="shared" ref="J11:J18" si="1">F11+H11</f>
        <v>28.35</v>
      </c>
      <c r="L11" s="394"/>
    </row>
    <row r="12" spans="1:13">
      <c r="B12" s="161" t="s">
        <v>252</v>
      </c>
      <c r="D12" s="62">
        <v>40</v>
      </c>
      <c r="F12" s="62">
        <v>42</v>
      </c>
      <c r="H12" s="62">
        <v>0</v>
      </c>
      <c r="I12" s="99"/>
      <c r="J12" s="62">
        <f t="shared" si="1"/>
        <v>42</v>
      </c>
      <c r="L12" s="394"/>
    </row>
    <row r="13" spans="1:13">
      <c r="B13" s="161" t="s">
        <v>253</v>
      </c>
      <c r="D13" s="62">
        <v>53</v>
      </c>
      <c r="F13" s="62">
        <v>55.65</v>
      </c>
      <c r="H13" s="62">
        <v>0</v>
      </c>
      <c r="I13" s="99"/>
      <c r="J13" s="62">
        <f t="shared" si="1"/>
        <v>55.65</v>
      </c>
      <c r="L13" s="394"/>
    </row>
    <row r="14" spans="1:13">
      <c r="B14" s="161" t="s">
        <v>254</v>
      </c>
      <c r="D14" s="62">
        <v>66</v>
      </c>
      <c r="F14" s="62">
        <v>69.3</v>
      </c>
      <c r="H14" s="62">
        <v>0</v>
      </c>
      <c r="I14" s="99"/>
      <c r="J14" s="62">
        <f>F14+H14</f>
        <v>69.3</v>
      </c>
      <c r="L14" s="394"/>
    </row>
    <row r="15" spans="1:13">
      <c r="B15" s="161" t="s">
        <v>255</v>
      </c>
      <c r="D15" s="62">
        <v>79</v>
      </c>
      <c r="F15" s="62">
        <v>82.95</v>
      </c>
      <c r="H15" s="62">
        <v>0</v>
      </c>
      <c r="I15" s="99"/>
      <c r="J15" s="62">
        <f t="shared" si="1"/>
        <v>82.95</v>
      </c>
      <c r="L15" s="394"/>
    </row>
    <row r="16" spans="1:13">
      <c r="B16" s="161" t="s">
        <v>256</v>
      </c>
      <c r="D16" s="62">
        <v>92</v>
      </c>
      <c r="F16" s="62">
        <v>96.6</v>
      </c>
      <c r="H16" s="62">
        <v>0</v>
      </c>
      <c r="I16" s="99"/>
      <c r="J16" s="62">
        <f t="shared" si="1"/>
        <v>96.6</v>
      </c>
      <c r="L16" s="394"/>
    </row>
    <row r="17" spans="2:12">
      <c r="B17" s="161" t="s">
        <v>257</v>
      </c>
      <c r="D17" s="62">
        <v>105</v>
      </c>
      <c r="F17" s="62">
        <v>110.25</v>
      </c>
      <c r="H17" s="62">
        <v>0</v>
      </c>
      <c r="I17" s="99"/>
      <c r="J17" s="62">
        <f t="shared" si="1"/>
        <v>110.25</v>
      </c>
      <c r="L17" s="394"/>
    </row>
    <row r="18" spans="2:12">
      <c r="B18" s="62" t="s">
        <v>845</v>
      </c>
      <c r="D18" s="62">
        <v>213</v>
      </c>
      <c r="F18" s="62">
        <v>223.65</v>
      </c>
      <c r="H18" s="62">
        <v>0</v>
      </c>
      <c r="I18" s="99"/>
      <c r="J18" s="62">
        <f t="shared" si="1"/>
        <v>223.65</v>
      </c>
      <c r="L18" s="394"/>
    </row>
    <row r="19" spans="2:12">
      <c r="H19" s="98"/>
      <c r="I19" s="98"/>
    </row>
  </sheetData>
  <phoneticPr fontId="2" type="noConversion"/>
  <printOptions horizontalCentered="1"/>
  <pageMargins left="0.74803149606299213" right="0.74803149606299213" top="0.98425196850393704" bottom="0.98425196850393704" header="0.51181102362204722" footer="0.51181102362204722"/>
  <pageSetup paperSize="9" scale="63" firstPageNumber="80" orientation="landscape" useFirstPageNumber="1" r:id="rId1"/>
  <headerFooter alignWithMargins="0">
    <oddFooter>&amp;C&amp;"Gill Sans MT Light,Regular"Page 12.15</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FFC000"/>
    <pageSetUpPr fitToPage="1"/>
  </sheetPr>
  <dimension ref="A2:Q22"/>
  <sheetViews>
    <sheetView showGridLines="0" zoomScale="96" zoomScaleNormal="96" zoomScaleSheetLayoutView="85" workbookViewId="0">
      <pane xSplit="5" ySplit="6" topLeftCell="F7" activePane="bottomRight" state="frozen"/>
      <selection pane="topRight" activeCell="F1" sqref="F1"/>
      <selection pane="bottomLeft" activeCell="A7" sqref="A7"/>
      <selection pane="bottomRight" activeCell="G12" sqref="G12"/>
    </sheetView>
  </sheetViews>
  <sheetFormatPr defaultColWidth="9.140625" defaultRowHeight="15"/>
  <cols>
    <col min="1" max="1" width="2" style="62" customWidth="1"/>
    <col min="2" max="2" width="4.5703125" style="62" customWidth="1"/>
    <col min="3" max="3" width="64.7109375" style="62" customWidth="1"/>
    <col min="4" max="4" width="2.7109375" style="62" customWidth="1"/>
    <col min="5" max="5" width="12.5703125" style="62" customWidth="1"/>
    <col min="6" max="6" width="2.85546875" style="62" customWidth="1"/>
    <col min="7" max="7" width="12.5703125" style="62" customWidth="1"/>
    <col min="8" max="8" width="2.28515625" style="62" customWidth="1"/>
    <col min="9" max="9" width="9.28515625" style="62" customWidth="1"/>
    <col min="10" max="10" width="2.7109375" style="62" customWidth="1"/>
    <col min="11" max="11" width="12.5703125" style="62" customWidth="1"/>
    <col min="12" max="12" width="2.7109375" style="62" customWidth="1"/>
    <col min="13" max="13" width="5.85546875" style="62" customWidth="1"/>
    <col min="14" max="16384" width="9.140625" style="62"/>
  </cols>
  <sheetData>
    <row r="2" spans="1:17" s="164" customFormat="1" ht="20.25">
      <c r="C2" s="369" t="s">
        <v>171</v>
      </c>
    </row>
    <row r="3" spans="1:17" ht="18" customHeight="1">
      <c r="E3" s="97" t="s">
        <v>757</v>
      </c>
      <c r="G3" s="97" t="s">
        <v>932</v>
      </c>
      <c r="H3" s="98"/>
      <c r="J3" s="164"/>
      <c r="K3" s="97" t="s">
        <v>932</v>
      </c>
    </row>
    <row r="4" spans="1:17" s="161" customFormat="1" ht="31.5">
      <c r="D4" s="62"/>
      <c r="E4" s="266" t="s">
        <v>30</v>
      </c>
      <c r="F4" s="62"/>
      <c r="G4" s="266" t="s">
        <v>30</v>
      </c>
      <c r="H4" s="98"/>
      <c r="I4" s="221" t="s">
        <v>29</v>
      </c>
      <c r="J4" s="164"/>
      <c r="K4" s="221" t="s">
        <v>28</v>
      </c>
      <c r="L4" s="62"/>
    </row>
    <row r="5" spans="1:17" s="66" customFormat="1" ht="15.75">
      <c r="D5" s="181"/>
      <c r="E5" s="248" t="s">
        <v>296</v>
      </c>
      <c r="F5" s="223"/>
      <c r="G5" s="370" t="s">
        <v>296</v>
      </c>
      <c r="H5" s="371"/>
      <c r="I5" s="370" t="s">
        <v>294</v>
      </c>
      <c r="J5" s="371"/>
      <c r="K5" s="370" t="s">
        <v>296</v>
      </c>
      <c r="L5" s="372"/>
    </row>
    <row r="6" spans="1:17" ht="15.75">
      <c r="A6" s="66" t="s">
        <v>42</v>
      </c>
      <c r="E6" s="243"/>
      <c r="G6" s="243"/>
      <c r="I6" s="243" t="s">
        <v>0</v>
      </c>
      <c r="K6" s="243"/>
    </row>
    <row r="7" spans="1:17" ht="15.75">
      <c r="A7" s="66"/>
      <c r="B7" s="239" t="s">
        <v>597</v>
      </c>
      <c r="E7" s="243"/>
      <c r="G7" s="243"/>
      <c r="I7" s="243"/>
      <c r="K7" s="243"/>
    </row>
    <row r="8" spans="1:17">
      <c r="C8" s="76" t="s">
        <v>598</v>
      </c>
      <c r="D8" s="76"/>
      <c r="E8" s="373">
        <v>695</v>
      </c>
      <c r="F8" s="81"/>
      <c r="G8" s="243">
        <v>730</v>
      </c>
      <c r="H8" s="76"/>
      <c r="I8" s="243">
        <v>0</v>
      </c>
      <c r="J8" s="76"/>
      <c r="K8" s="249">
        <f>I8+G8</f>
        <v>730</v>
      </c>
      <c r="L8" s="76"/>
    </row>
    <row r="9" spans="1:17">
      <c r="C9" s="76" t="s">
        <v>599</v>
      </c>
      <c r="D9" s="76"/>
      <c r="E9" s="373">
        <v>632</v>
      </c>
      <c r="F9" s="81"/>
      <c r="G9" s="243">
        <v>664</v>
      </c>
      <c r="H9" s="76"/>
      <c r="I9" s="243">
        <v>0</v>
      </c>
      <c r="J9" s="76"/>
      <c r="K9" s="249">
        <f>I9+G9</f>
        <v>664</v>
      </c>
      <c r="L9" s="76"/>
      <c r="Q9" s="62" t="s">
        <v>32</v>
      </c>
    </row>
    <row r="10" spans="1:17">
      <c r="C10" s="76" t="s">
        <v>600</v>
      </c>
      <c r="D10" s="76"/>
      <c r="E10" s="373">
        <v>431</v>
      </c>
      <c r="F10" s="81"/>
      <c r="G10" s="243">
        <v>453</v>
      </c>
      <c r="H10" s="76"/>
      <c r="I10" s="243">
        <v>0</v>
      </c>
      <c r="J10" s="76"/>
      <c r="K10" s="249">
        <f>I10+G10</f>
        <v>453</v>
      </c>
      <c r="L10" s="76"/>
    </row>
    <row r="11" spans="1:17">
      <c r="C11" s="76" t="s">
        <v>601</v>
      </c>
      <c r="D11" s="76"/>
      <c r="E11" s="373">
        <v>366</v>
      </c>
      <c r="F11" s="81"/>
      <c r="G11" s="243">
        <v>384.5</v>
      </c>
      <c r="H11" s="76"/>
      <c r="I11" s="243">
        <v>0</v>
      </c>
      <c r="J11" s="76"/>
      <c r="K11" s="249">
        <f>I11+G11</f>
        <v>384.5</v>
      </c>
      <c r="L11" s="76"/>
    </row>
    <row r="12" spans="1:17" ht="8.25" customHeight="1">
      <c r="E12" s="373"/>
      <c r="F12" s="81"/>
      <c r="G12" s="373"/>
      <c r="I12" s="243"/>
      <c r="K12" s="249"/>
    </row>
    <row r="13" spans="1:17" s="239" customFormat="1">
      <c r="B13" s="239" t="s">
        <v>40</v>
      </c>
      <c r="E13" s="374"/>
      <c r="F13" s="375"/>
      <c r="G13" s="374"/>
      <c r="I13" s="376"/>
      <c r="K13" s="377"/>
    </row>
    <row r="14" spans="1:17">
      <c r="C14" s="62" t="s">
        <v>39</v>
      </c>
      <c r="E14" s="373">
        <v>7166.25</v>
      </c>
      <c r="F14" s="81"/>
      <c r="G14" s="243">
        <f>(E14*1.05)</f>
        <v>7524.5625</v>
      </c>
      <c r="I14" s="243">
        <v>0</v>
      </c>
      <c r="K14" s="249">
        <f>I14+G14</f>
        <v>7524.5625</v>
      </c>
    </row>
    <row r="15" spans="1:17" ht="9" customHeight="1">
      <c r="E15" s="373"/>
      <c r="F15" s="81"/>
      <c r="G15" s="373"/>
      <c r="I15" s="243"/>
      <c r="K15" s="249"/>
    </row>
    <row r="16" spans="1:17" ht="15.75">
      <c r="A16" s="66" t="s">
        <v>124</v>
      </c>
      <c r="E16" s="373"/>
      <c r="F16" s="81"/>
      <c r="G16" s="373"/>
      <c r="I16" s="243"/>
      <c r="K16" s="249"/>
    </row>
    <row r="17" spans="2:13">
      <c r="B17" s="378" t="s">
        <v>110</v>
      </c>
      <c r="C17" s="156"/>
      <c r="E17" s="373"/>
      <c r="F17" s="81"/>
      <c r="G17" s="373"/>
      <c r="I17" s="243"/>
      <c r="K17" s="249"/>
    </row>
    <row r="18" spans="2:13" ht="18" customHeight="1">
      <c r="B18" s="62" t="s">
        <v>38</v>
      </c>
      <c r="E18" s="373">
        <v>440</v>
      </c>
      <c r="F18" s="81"/>
      <c r="G18" s="243">
        <v>462</v>
      </c>
      <c r="I18" s="243">
        <v>0</v>
      </c>
      <c r="K18" s="249">
        <f>I18+G18</f>
        <v>462</v>
      </c>
    </row>
    <row r="19" spans="2:13">
      <c r="B19" s="62" t="s">
        <v>224</v>
      </c>
      <c r="E19" s="373">
        <v>32.995000000000005</v>
      </c>
      <c r="F19" s="81"/>
      <c r="G19" s="243">
        <v>34.64</v>
      </c>
      <c r="I19" s="243">
        <v>0</v>
      </c>
      <c r="K19" s="249">
        <f>I19+G19</f>
        <v>34.64</v>
      </c>
      <c r="M19" s="379"/>
    </row>
    <row r="20" spans="2:13">
      <c r="B20" s="62" t="s">
        <v>227</v>
      </c>
      <c r="E20" s="243">
        <v>330</v>
      </c>
      <c r="G20" s="243">
        <v>346.5</v>
      </c>
      <c r="I20" s="243">
        <v>0</v>
      </c>
      <c r="K20" s="249">
        <f>I20+G20</f>
        <v>346.5</v>
      </c>
    </row>
    <row r="21" spans="2:13">
      <c r="B21" s="62" t="s">
        <v>712</v>
      </c>
      <c r="E21" s="243">
        <v>100</v>
      </c>
      <c r="G21" s="243">
        <v>100</v>
      </c>
      <c r="I21" s="243">
        <v>0</v>
      </c>
      <c r="K21" s="251">
        <v>100</v>
      </c>
    </row>
    <row r="22" spans="2:13">
      <c r="E22" s="243"/>
      <c r="G22" s="243"/>
      <c r="I22" s="243"/>
      <c r="K22" s="251"/>
    </row>
  </sheetData>
  <phoneticPr fontId="2" type="noConversion"/>
  <printOptions horizontalCentered="1"/>
  <pageMargins left="0.74803149606299213" right="0.74803149606299213" top="0.98425196850393704" bottom="0.98425196850393704" header="0.51181102362204722" footer="0.51181102362204722"/>
  <pageSetup paperSize="9" scale="78" firstPageNumber="80" orientation="landscape" useFirstPageNumber="1" r:id="rId1"/>
  <headerFooter alignWithMargins="0">
    <oddFooter>&amp;C&amp;"Gill Sans MT Light,Regular"Page 12.7</oddFooter>
  </headerFooter>
  <colBreaks count="1" manualBreakCount="1">
    <brk id="12"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rgb="FFFFC000"/>
    <pageSetUpPr fitToPage="1"/>
  </sheetPr>
  <dimension ref="A2:O66"/>
  <sheetViews>
    <sheetView showGridLines="0" topLeftCell="B1" zoomScale="86" zoomScaleNormal="86" zoomScaleSheetLayoutView="85" workbookViewId="0">
      <pane xSplit="3" ySplit="6" topLeftCell="E7" activePane="bottomRight" state="frozen"/>
      <selection activeCell="B1" sqref="B1"/>
      <selection pane="topRight" activeCell="E1" sqref="E1"/>
      <selection pane="bottomLeft" activeCell="B7" sqref="B7"/>
      <selection pane="bottomRight" activeCell="N67" sqref="N67"/>
    </sheetView>
  </sheetViews>
  <sheetFormatPr defaultColWidth="9.140625" defaultRowHeight="12.75"/>
  <cols>
    <col min="1" max="1" width="4.140625" style="11" customWidth="1"/>
    <col min="2" max="2" width="78.42578125" style="11" customWidth="1"/>
    <col min="3" max="3" width="9.7109375" style="11" bestFit="1" customWidth="1"/>
    <col min="4" max="4" width="2.7109375" style="11" customWidth="1"/>
    <col min="5" max="5" width="13.5703125" style="11" customWidth="1"/>
    <col min="6" max="6" width="2.28515625" style="11" customWidth="1"/>
    <col min="7" max="7" width="13.5703125" style="11" customWidth="1"/>
    <col min="8" max="8" width="3.42578125" style="11" customWidth="1"/>
    <col min="9" max="9" width="8.85546875" style="11" bestFit="1" customWidth="1"/>
    <col min="10" max="10" width="3" style="11" customWidth="1"/>
    <col min="11" max="11" width="13.5703125" style="11" customWidth="1"/>
    <col min="12" max="12" width="3.140625" style="11" customWidth="1"/>
    <col min="13" max="16384" width="9.140625" style="11"/>
  </cols>
  <sheetData>
    <row r="2" spans="1:15" s="37" customFormat="1" ht="18">
      <c r="B2" s="170" t="s">
        <v>172</v>
      </c>
    </row>
    <row r="3" spans="1:15" ht="15">
      <c r="A3" s="14"/>
      <c r="I3" s="10"/>
    </row>
    <row r="4" spans="1:15" s="16" customFormat="1" ht="18">
      <c r="B4" s="225" t="s">
        <v>51</v>
      </c>
      <c r="C4" s="8"/>
      <c r="D4" s="8"/>
      <c r="E4" s="9" t="s">
        <v>757</v>
      </c>
      <c r="F4" s="9"/>
      <c r="G4" s="9" t="s">
        <v>932</v>
      </c>
      <c r="H4" s="9"/>
      <c r="I4" s="2"/>
      <c r="J4" s="2"/>
      <c r="K4" s="9" t="s">
        <v>932</v>
      </c>
      <c r="L4" s="9"/>
    </row>
    <row r="5" spans="1:15" s="16" customFormat="1" ht="31.5">
      <c r="B5" s="231" t="s">
        <v>122</v>
      </c>
      <c r="C5" s="8"/>
      <c r="D5" s="8"/>
      <c r="E5" s="233" t="s">
        <v>30</v>
      </c>
      <c r="F5" s="172"/>
      <c r="G5" s="233" t="s">
        <v>30</v>
      </c>
      <c r="H5" s="1"/>
      <c r="I5" s="232" t="s">
        <v>29</v>
      </c>
      <c r="J5" s="2"/>
      <c r="K5" s="232" t="s">
        <v>28</v>
      </c>
      <c r="L5" s="2"/>
    </row>
    <row r="6" spans="1:15" s="16" customFormat="1" ht="15.75">
      <c r="A6" s="8"/>
      <c r="C6" s="8"/>
      <c r="D6" s="8"/>
      <c r="E6" s="3" t="s">
        <v>293</v>
      </c>
      <c r="F6" s="3"/>
      <c r="G6" s="3" t="s">
        <v>293</v>
      </c>
      <c r="H6" s="3"/>
      <c r="I6" s="3" t="s">
        <v>294</v>
      </c>
      <c r="J6" s="3"/>
      <c r="K6" s="3" t="s">
        <v>295</v>
      </c>
      <c r="L6" s="3"/>
    </row>
    <row r="7" spans="1:15" s="16" customFormat="1" ht="18" customHeight="1">
      <c r="A7" s="8"/>
      <c r="B7" s="226" t="s">
        <v>225</v>
      </c>
      <c r="D7" s="212"/>
      <c r="F7" s="212"/>
      <c r="L7" s="212"/>
    </row>
    <row r="8" spans="1:15" s="16" customFormat="1" ht="18" customHeight="1">
      <c r="A8" s="8"/>
      <c r="C8" s="43" t="s">
        <v>55</v>
      </c>
      <c r="D8" s="43"/>
      <c r="E8" s="44">
        <v>100</v>
      </c>
      <c r="F8" s="44"/>
      <c r="G8" s="44">
        <v>100</v>
      </c>
      <c r="H8" s="44"/>
      <c r="I8" s="45" t="s">
        <v>100</v>
      </c>
      <c r="J8" s="46"/>
      <c r="K8" s="47">
        <f t="shared" ref="K8:K14" si="0">+G8</f>
        <v>100</v>
      </c>
      <c r="L8" s="47"/>
      <c r="M8" s="49"/>
      <c r="N8" s="48"/>
      <c r="O8" s="48"/>
    </row>
    <row r="9" spans="1:15" s="16" customFormat="1" ht="18" customHeight="1">
      <c r="A9" s="8"/>
      <c r="C9" s="43" t="s">
        <v>56</v>
      </c>
      <c r="D9" s="43"/>
      <c r="E9" s="44">
        <v>190</v>
      </c>
      <c r="F9" s="44"/>
      <c r="G9" s="44">
        <v>190</v>
      </c>
      <c r="H9" s="44"/>
      <c r="I9" s="50" t="s">
        <v>100</v>
      </c>
      <c r="J9" s="46"/>
      <c r="K9" s="47">
        <f t="shared" si="0"/>
        <v>190</v>
      </c>
      <c r="L9" s="47"/>
      <c r="M9" s="49"/>
      <c r="N9" s="48"/>
      <c r="O9" s="48"/>
    </row>
    <row r="10" spans="1:15" s="16" customFormat="1" ht="18" customHeight="1">
      <c r="A10" s="8"/>
      <c r="C10" s="43" t="s">
        <v>57</v>
      </c>
      <c r="D10" s="43"/>
      <c r="E10" s="52">
        <v>315</v>
      </c>
      <c r="F10" s="52"/>
      <c r="G10" s="44">
        <v>315</v>
      </c>
      <c r="H10" s="44"/>
      <c r="I10" s="50" t="s">
        <v>100</v>
      </c>
      <c r="J10" s="46"/>
      <c r="K10" s="47">
        <f t="shared" si="0"/>
        <v>315</v>
      </c>
      <c r="L10" s="47"/>
      <c r="M10" s="49"/>
      <c r="N10" s="48"/>
      <c r="O10" s="48"/>
    </row>
    <row r="11" spans="1:15" s="16" customFormat="1" ht="18" customHeight="1">
      <c r="A11" s="8"/>
      <c r="B11" s="227"/>
      <c r="C11" s="43" t="s">
        <v>58</v>
      </c>
      <c r="D11" s="43"/>
      <c r="E11" s="52">
        <v>450</v>
      </c>
      <c r="F11" s="52"/>
      <c r="G11" s="44">
        <v>450</v>
      </c>
      <c r="H11" s="44"/>
      <c r="I11" s="50" t="s">
        <v>100</v>
      </c>
      <c r="J11" s="46"/>
      <c r="K11" s="47">
        <f t="shared" si="0"/>
        <v>450</v>
      </c>
      <c r="L11" s="47"/>
      <c r="M11" s="49"/>
      <c r="N11" s="48"/>
      <c r="O11" s="48"/>
    </row>
    <row r="12" spans="1:15" s="16" customFormat="1" ht="18" customHeight="1">
      <c r="A12" s="8"/>
      <c r="B12" s="228" t="s">
        <v>602</v>
      </c>
      <c r="C12" s="43" t="s">
        <v>58</v>
      </c>
      <c r="D12" s="43"/>
      <c r="E12" s="52">
        <v>900</v>
      </c>
      <c r="F12" s="52"/>
      <c r="G12" s="44">
        <v>900</v>
      </c>
      <c r="H12" s="44"/>
      <c r="I12" s="50"/>
      <c r="J12" s="46"/>
      <c r="K12" s="47">
        <f t="shared" si="0"/>
        <v>900</v>
      </c>
      <c r="L12" s="47"/>
      <c r="M12" s="49"/>
      <c r="N12" s="48"/>
      <c r="O12" s="48"/>
    </row>
    <row r="13" spans="1:15" s="16" customFormat="1" ht="18" customHeight="1">
      <c r="A13" s="8"/>
      <c r="B13" s="227"/>
      <c r="C13" s="43" t="s">
        <v>59</v>
      </c>
      <c r="D13" s="43"/>
      <c r="E13" s="52">
        <v>635</v>
      </c>
      <c r="F13" s="52"/>
      <c r="G13" s="44">
        <v>635</v>
      </c>
      <c r="H13" s="44"/>
      <c r="I13" s="50" t="s">
        <v>100</v>
      </c>
      <c r="J13" s="46"/>
      <c r="K13" s="47">
        <f t="shared" si="0"/>
        <v>635</v>
      </c>
      <c r="L13" s="47"/>
      <c r="M13" s="49"/>
      <c r="N13" s="48"/>
      <c r="O13" s="48"/>
    </row>
    <row r="14" spans="1:15" s="16" customFormat="1" ht="18" customHeight="1">
      <c r="A14" s="8"/>
      <c r="B14" s="228" t="s">
        <v>602</v>
      </c>
      <c r="C14" s="43" t="s">
        <v>59</v>
      </c>
      <c r="D14" s="43"/>
      <c r="E14" s="52">
        <v>1905</v>
      </c>
      <c r="F14" s="52"/>
      <c r="G14" s="44">
        <v>1905</v>
      </c>
      <c r="H14" s="44"/>
      <c r="I14" s="50"/>
      <c r="J14" s="46"/>
      <c r="K14" s="47">
        <f t="shared" si="0"/>
        <v>1905</v>
      </c>
      <c r="L14" s="47"/>
      <c r="M14" s="49"/>
      <c r="N14" s="48"/>
      <c r="O14" s="48"/>
    </row>
    <row r="15" spans="1:15" s="16" customFormat="1" ht="15">
      <c r="C15" s="48"/>
      <c r="D15" s="48"/>
      <c r="E15" s="53"/>
      <c r="F15" s="53"/>
      <c r="G15" s="53"/>
      <c r="H15" s="53"/>
      <c r="I15" s="50"/>
      <c r="J15" s="53"/>
      <c r="K15" s="47"/>
      <c r="L15" s="47"/>
      <c r="M15" s="49"/>
      <c r="N15" s="48"/>
      <c r="O15" s="48"/>
    </row>
    <row r="16" spans="1:15" s="16" customFormat="1" ht="18">
      <c r="B16" s="226" t="s">
        <v>54</v>
      </c>
      <c r="C16" s="48"/>
      <c r="D16" s="48"/>
      <c r="E16" s="52"/>
      <c r="F16" s="52"/>
      <c r="G16" s="53"/>
      <c r="H16" s="53"/>
      <c r="I16" s="50"/>
      <c r="J16" s="53"/>
      <c r="K16" s="47"/>
      <c r="L16" s="47"/>
      <c r="M16" s="49"/>
      <c r="N16" s="48"/>
      <c r="O16" s="48"/>
    </row>
    <row r="17" spans="1:15" s="16" customFormat="1" ht="17.25" customHeight="1">
      <c r="B17" s="7"/>
      <c r="C17" s="43" t="s">
        <v>55</v>
      </c>
      <c r="D17" s="43"/>
      <c r="E17" s="52">
        <v>70</v>
      </c>
      <c r="F17" s="52"/>
      <c r="G17" s="44">
        <v>70</v>
      </c>
      <c r="H17" s="44"/>
      <c r="I17" s="50" t="s">
        <v>100</v>
      </c>
      <c r="J17" s="53"/>
      <c r="K17" s="47">
        <f t="shared" ref="K17:K23" si="1">+G17</f>
        <v>70</v>
      </c>
      <c r="L17" s="47"/>
      <c r="M17" s="49"/>
      <c r="N17" s="48"/>
      <c r="O17" s="48"/>
    </row>
    <row r="18" spans="1:15" s="16" customFormat="1" ht="17.25" customHeight="1">
      <c r="B18" s="7"/>
      <c r="C18" s="43" t="s">
        <v>56</v>
      </c>
      <c r="D18" s="43"/>
      <c r="E18" s="52">
        <v>180</v>
      </c>
      <c r="F18" s="52"/>
      <c r="G18" s="44">
        <v>180</v>
      </c>
      <c r="H18" s="44"/>
      <c r="I18" s="50" t="s">
        <v>100</v>
      </c>
      <c r="J18" s="53"/>
      <c r="K18" s="47">
        <f t="shared" si="1"/>
        <v>180</v>
      </c>
      <c r="L18" s="47"/>
      <c r="M18" s="49"/>
      <c r="N18" s="48"/>
      <c r="O18" s="48"/>
    </row>
    <row r="19" spans="1:15" s="16" customFormat="1" ht="17.25" customHeight="1">
      <c r="B19" s="7"/>
      <c r="C19" s="43" t="s">
        <v>57</v>
      </c>
      <c r="D19" s="43"/>
      <c r="E19" s="52">
        <v>295</v>
      </c>
      <c r="F19" s="52"/>
      <c r="G19" s="44">
        <v>295</v>
      </c>
      <c r="H19" s="44"/>
      <c r="I19" s="50" t="s">
        <v>100</v>
      </c>
      <c r="J19" s="53"/>
      <c r="K19" s="47">
        <f t="shared" si="1"/>
        <v>295</v>
      </c>
      <c r="L19" s="47"/>
      <c r="M19" s="49"/>
      <c r="N19" s="48"/>
      <c r="O19" s="48"/>
    </row>
    <row r="20" spans="1:15" s="16" customFormat="1" ht="17.25" customHeight="1">
      <c r="B20" s="7"/>
      <c r="C20" s="43" t="s">
        <v>58</v>
      </c>
      <c r="D20" s="43"/>
      <c r="E20" s="52">
        <v>320</v>
      </c>
      <c r="F20" s="52"/>
      <c r="G20" s="44">
        <v>320</v>
      </c>
      <c r="H20" s="44"/>
      <c r="I20" s="50" t="s">
        <v>100</v>
      </c>
      <c r="J20" s="53"/>
      <c r="K20" s="47">
        <f t="shared" si="1"/>
        <v>320</v>
      </c>
      <c r="L20" s="47"/>
      <c r="M20" s="49"/>
      <c r="N20" s="48"/>
      <c r="O20" s="48"/>
    </row>
    <row r="21" spans="1:15" s="16" customFormat="1" ht="17.25" customHeight="1">
      <c r="B21" s="228" t="s">
        <v>602</v>
      </c>
      <c r="C21" s="43" t="s">
        <v>58</v>
      </c>
      <c r="D21" s="43"/>
      <c r="E21" s="52">
        <v>640</v>
      </c>
      <c r="F21" s="52"/>
      <c r="G21" s="44">
        <v>640</v>
      </c>
      <c r="H21" s="44"/>
      <c r="I21" s="50">
        <v>0</v>
      </c>
      <c r="J21" s="53"/>
      <c r="K21" s="47">
        <f t="shared" si="1"/>
        <v>640</v>
      </c>
      <c r="L21" s="47"/>
      <c r="M21" s="49"/>
      <c r="N21" s="48"/>
      <c r="O21" s="48"/>
    </row>
    <row r="22" spans="1:15" s="16" customFormat="1" ht="17.25" customHeight="1">
      <c r="B22" s="227"/>
      <c r="C22" s="43" t="s">
        <v>59</v>
      </c>
      <c r="D22" s="43"/>
      <c r="E22" s="52">
        <v>350</v>
      </c>
      <c r="F22" s="52"/>
      <c r="G22" s="44">
        <v>350</v>
      </c>
      <c r="H22" s="44"/>
      <c r="I22" s="50" t="s">
        <v>100</v>
      </c>
      <c r="J22" s="53"/>
      <c r="K22" s="47">
        <f t="shared" si="1"/>
        <v>350</v>
      </c>
      <c r="L22" s="47"/>
      <c r="M22" s="49"/>
      <c r="N22" s="48"/>
      <c r="O22" s="48"/>
    </row>
    <row r="23" spans="1:15" s="16" customFormat="1" ht="17.25" customHeight="1">
      <c r="B23" s="228" t="s">
        <v>602</v>
      </c>
      <c r="C23" s="43" t="s">
        <v>59</v>
      </c>
      <c r="D23" s="43"/>
      <c r="E23" s="52">
        <v>1050</v>
      </c>
      <c r="F23" s="52"/>
      <c r="G23" s="44">
        <v>1050</v>
      </c>
      <c r="H23" s="44"/>
      <c r="I23" s="50">
        <v>0</v>
      </c>
      <c r="J23" s="53"/>
      <c r="K23" s="47">
        <f t="shared" si="1"/>
        <v>1050</v>
      </c>
      <c r="L23" s="47"/>
      <c r="M23" s="49"/>
      <c r="N23" s="48"/>
      <c r="O23" s="48"/>
    </row>
    <row r="24" spans="1:15" s="16" customFormat="1" ht="15">
      <c r="C24" s="48"/>
      <c r="D24" s="48"/>
      <c r="E24" s="48"/>
      <c r="F24" s="48"/>
      <c r="G24" s="48"/>
      <c r="H24" s="48"/>
      <c r="I24" s="51"/>
      <c r="J24" s="48"/>
      <c r="K24" s="48"/>
      <c r="L24" s="48"/>
      <c r="M24" s="49"/>
      <c r="N24" s="48"/>
      <c r="O24" s="48"/>
    </row>
    <row r="25" spans="1:15" s="16" customFormat="1" ht="18" customHeight="1">
      <c r="A25" s="8"/>
      <c r="B25" s="226" t="s">
        <v>226</v>
      </c>
      <c r="C25" s="48"/>
      <c r="D25" s="48"/>
      <c r="E25" s="48"/>
      <c r="F25" s="48"/>
      <c r="G25" s="48"/>
      <c r="H25" s="48"/>
      <c r="I25" s="48"/>
      <c r="J25" s="48"/>
      <c r="K25" s="48"/>
      <c r="L25" s="48"/>
      <c r="M25" s="48"/>
      <c r="N25" s="48"/>
      <c r="O25" s="48"/>
    </row>
    <row r="26" spans="1:15" s="16" customFormat="1" ht="18" customHeight="1">
      <c r="A26" s="8"/>
      <c r="C26" s="43" t="s">
        <v>55</v>
      </c>
      <c r="D26" s="43"/>
      <c r="E26" s="44">
        <v>100</v>
      </c>
      <c r="F26" s="44"/>
      <c r="G26" s="44">
        <v>100</v>
      </c>
      <c r="H26" s="44"/>
      <c r="I26" s="45" t="s">
        <v>100</v>
      </c>
      <c r="J26" s="46"/>
      <c r="K26" s="47">
        <f>+G26</f>
        <v>100</v>
      </c>
      <c r="L26" s="47"/>
      <c r="M26" s="49"/>
      <c r="N26" s="48"/>
      <c r="O26" s="48"/>
    </row>
    <row r="27" spans="1:15" s="16" customFormat="1" ht="18" customHeight="1">
      <c r="A27" s="8"/>
      <c r="C27" s="43" t="s">
        <v>56</v>
      </c>
      <c r="D27" s="43"/>
      <c r="E27" s="44">
        <v>190</v>
      </c>
      <c r="F27" s="44"/>
      <c r="G27" s="44">
        <v>190</v>
      </c>
      <c r="H27" s="44"/>
      <c r="I27" s="50" t="s">
        <v>100</v>
      </c>
      <c r="J27" s="46"/>
      <c r="K27" s="47">
        <f>+G27</f>
        <v>190</v>
      </c>
      <c r="L27" s="47"/>
      <c r="M27" s="49"/>
      <c r="N27" s="48"/>
      <c r="O27" s="48"/>
    </row>
    <row r="28" spans="1:15" s="16" customFormat="1" ht="18" customHeight="1">
      <c r="A28" s="8"/>
      <c r="C28" s="43" t="s">
        <v>57</v>
      </c>
      <c r="D28" s="43"/>
      <c r="E28" s="52">
        <v>315</v>
      </c>
      <c r="F28" s="52"/>
      <c r="G28" s="44">
        <v>315</v>
      </c>
      <c r="H28" s="44"/>
      <c r="I28" s="50" t="s">
        <v>100</v>
      </c>
      <c r="J28" s="46"/>
      <c r="K28" s="47">
        <f>+G28</f>
        <v>315</v>
      </c>
      <c r="L28" s="47"/>
      <c r="M28" s="49"/>
      <c r="N28" s="48"/>
      <c r="O28" s="48"/>
    </row>
    <row r="29" spans="1:15" s="16" customFormat="1" ht="18" customHeight="1">
      <c r="A29" s="8"/>
      <c r="C29" s="43" t="s">
        <v>58</v>
      </c>
      <c r="D29" s="43"/>
      <c r="E29" s="52">
        <v>450</v>
      </c>
      <c r="F29" s="52"/>
      <c r="G29" s="44">
        <v>450</v>
      </c>
      <c r="H29" s="44"/>
      <c r="I29" s="50" t="s">
        <v>100</v>
      </c>
      <c r="J29" s="46"/>
      <c r="K29" s="47">
        <f>+G29</f>
        <v>450</v>
      </c>
      <c r="L29" s="47"/>
      <c r="M29" s="49"/>
      <c r="N29" s="48"/>
      <c r="O29" s="48"/>
    </row>
    <row r="30" spans="1:15" s="16" customFormat="1" ht="18" customHeight="1">
      <c r="A30" s="8"/>
      <c r="C30" s="43" t="s">
        <v>59</v>
      </c>
      <c r="D30" s="43"/>
      <c r="E30" s="52">
        <v>635</v>
      </c>
      <c r="F30" s="52"/>
      <c r="G30" s="44">
        <v>635</v>
      </c>
      <c r="H30" s="44"/>
      <c r="I30" s="50" t="s">
        <v>100</v>
      </c>
      <c r="J30" s="46"/>
      <c r="K30" s="47">
        <f>+G30</f>
        <v>635</v>
      </c>
      <c r="L30" s="47"/>
      <c r="M30" s="49"/>
      <c r="N30" s="48"/>
      <c r="O30" s="48"/>
    </row>
    <row r="31" spans="1:15" s="212" customFormat="1" ht="9.75" customHeight="1">
      <c r="A31" s="8"/>
      <c r="C31" s="43"/>
      <c r="D31" s="43"/>
      <c r="E31" s="52"/>
      <c r="F31" s="52"/>
      <c r="G31" s="44"/>
      <c r="H31" s="44"/>
      <c r="I31" s="50"/>
      <c r="J31" s="46"/>
      <c r="K31" s="47"/>
      <c r="L31" s="47"/>
      <c r="M31" s="49"/>
      <c r="N31" s="48"/>
      <c r="O31" s="48"/>
    </row>
    <row r="32" spans="1:15" s="16" customFormat="1" ht="36">
      <c r="B32" s="229" t="s">
        <v>53</v>
      </c>
      <c r="C32" s="48"/>
      <c r="D32" s="48"/>
      <c r="E32" s="54"/>
      <c r="F32" s="54"/>
      <c r="G32" s="48"/>
      <c r="H32" s="48"/>
      <c r="I32" s="48"/>
      <c r="J32" s="48"/>
      <c r="K32" s="36"/>
      <c r="L32" s="36"/>
      <c r="M32" s="49"/>
      <c r="N32" s="48"/>
      <c r="O32" s="48"/>
    </row>
    <row r="33" spans="1:15" s="16" customFormat="1" ht="15">
      <c r="B33" s="230" t="s">
        <v>60</v>
      </c>
      <c r="C33" s="48"/>
      <c r="D33" s="48"/>
      <c r="E33" s="54"/>
      <c r="F33" s="54"/>
      <c r="G33" s="48"/>
      <c r="H33" s="48"/>
      <c r="I33" s="48"/>
      <c r="J33" s="48"/>
      <c r="K33" s="36"/>
      <c r="L33" s="36"/>
      <c r="M33" s="49"/>
      <c r="N33" s="48"/>
      <c r="O33" s="48"/>
    </row>
    <row r="34" spans="1:15" s="16" customFormat="1" ht="16.5" customHeight="1">
      <c r="B34" s="34"/>
      <c r="C34" s="43" t="s">
        <v>55</v>
      </c>
      <c r="D34" s="43"/>
      <c r="E34" s="54"/>
      <c r="F34" s="54"/>
      <c r="G34" s="54"/>
      <c r="H34" s="54"/>
      <c r="I34" s="643" t="s">
        <v>61</v>
      </c>
      <c r="J34" s="643"/>
      <c r="K34" s="643"/>
      <c r="L34" s="210"/>
      <c r="M34" s="49"/>
      <c r="N34" s="48"/>
      <c r="O34" s="48"/>
    </row>
    <row r="35" spans="1:15" s="16" customFormat="1" ht="16.5" customHeight="1">
      <c r="B35" s="34"/>
      <c r="C35" s="43" t="s">
        <v>56</v>
      </c>
      <c r="D35" s="43"/>
      <c r="E35" s="54"/>
      <c r="F35" s="54"/>
      <c r="G35" s="54"/>
      <c r="H35" s="54"/>
      <c r="I35" s="643" t="s">
        <v>62</v>
      </c>
      <c r="J35" s="643"/>
      <c r="K35" s="643"/>
      <c r="L35" s="210"/>
      <c r="M35" s="49"/>
      <c r="N35" s="48"/>
      <c r="O35" s="48"/>
    </row>
    <row r="36" spans="1:15" s="16" customFormat="1" ht="16.5" customHeight="1">
      <c r="B36" s="34"/>
      <c r="C36" s="43" t="s">
        <v>57</v>
      </c>
      <c r="D36" s="43"/>
      <c r="E36" s="54"/>
      <c r="F36" s="54"/>
      <c r="G36" s="54"/>
      <c r="H36" s="54"/>
      <c r="I36" s="643" t="s">
        <v>63</v>
      </c>
      <c r="J36" s="643"/>
      <c r="K36" s="643"/>
      <c r="L36" s="210"/>
      <c r="M36" s="49"/>
      <c r="N36" s="48"/>
      <c r="O36" s="48"/>
    </row>
    <row r="37" spans="1:15" s="16" customFormat="1" ht="16.5" customHeight="1">
      <c r="B37" s="34"/>
      <c r="C37" s="43" t="s">
        <v>58</v>
      </c>
      <c r="D37" s="43"/>
      <c r="E37" s="54"/>
      <c r="F37" s="54"/>
      <c r="G37" s="54"/>
      <c r="H37" s="54"/>
      <c r="I37" s="643" t="s">
        <v>64</v>
      </c>
      <c r="J37" s="643"/>
      <c r="K37" s="643"/>
      <c r="L37" s="210"/>
      <c r="M37" s="49"/>
      <c r="N37" s="48"/>
      <c r="O37" s="48"/>
    </row>
    <row r="38" spans="1:15" s="16" customFormat="1" ht="16.5" customHeight="1">
      <c r="B38" s="7"/>
      <c r="C38" s="43" t="s">
        <v>59</v>
      </c>
      <c r="D38" s="43"/>
      <c r="E38" s="54"/>
      <c r="F38" s="54"/>
      <c r="G38" s="54"/>
      <c r="H38" s="54"/>
      <c r="I38" s="643" t="s">
        <v>65</v>
      </c>
      <c r="J38" s="643"/>
      <c r="K38" s="643"/>
      <c r="L38" s="210"/>
      <c r="M38" s="49"/>
      <c r="N38" s="48"/>
      <c r="O38" s="48"/>
    </row>
    <row r="39" spans="1:15" s="16" customFormat="1" ht="16.5" customHeight="1">
      <c r="B39" s="33" t="s">
        <v>52</v>
      </c>
      <c r="C39" s="30"/>
      <c r="D39" s="30"/>
      <c r="E39" s="7"/>
      <c r="F39" s="7"/>
      <c r="G39" s="7"/>
      <c r="H39" s="7"/>
      <c r="I39" s="42"/>
      <c r="J39" s="42"/>
      <c r="K39" s="42"/>
      <c r="L39" s="42"/>
      <c r="M39" s="29"/>
    </row>
    <row r="40" spans="1:15" s="16" customFormat="1" ht="16.5" customHeight="1">
      <c r="B40" s="7"/>
      <c r="C40" s="32"/>
      <c r="D40" s="32"/>
      <c r="E40" s="7"/>
      <c r="F40" s="7"/>
      <c r="G40" s="7"/>
      <c r="H40" s="7"/>
      <c r="I40" s="42"/>
      <c r="J40" s="42"/>
      <c r="K40" s="42"/>
      <c r="L40" s="42"/>
      <c r="M40" s="29"/>
    </row>
    <row r="41" spans="1:15" s="16" customFormat="1" ht="15">
      <c r="B41" s="642" t="s">
        <v>101</v>
      </c>
      <c r="C41" s="642"/>
      <c r="D41" s="642"/>
      <c r="E41" s="642"/>
      <c r="F41" s="642"/>
      <c r="G41" s="642"/>
      <c r="H41" s="642"/>
      <c r="I41" s="642"/>
      <c r="J41" s="642"/>
      <c r="K41" s="642"/>
      <c r="L41" s="209"/>
      <c r="M41" s="29"/>
    </row>
    <row r="42" spans="1:15" ht="15">
      <c r="A42" s="18"/>
      <c r="B42" s="18"/>
      <c r="C42" s="18"/>
      <c r="D42" s="18"/>
      <c r="E42" s="35"/>
      <c r="F42" s="35"/>
      <c r="G42" s="35"/>
      <c r="H42" s="35"/>
      <c r="I42" s="35"/>
      <c r="J42" s="35"/>
      <c r="K42" s="35"/>
      <c r="L42" s="35"/>
      <c r="M42" s="29"/>
    </row>
    <row r="43" spans="1:15" ht="15">
      <c r="A43" s="18"/>
      <c r="B43" s="14" t="s">
        <v>130</v>
      </c>
      <c r="C43" s="18"/>
      <c r="D43" s="18"/>
      <c r="E43" s="31">
        <v>89</v>
      </c>
      <c r="F43" s="31"/>
      <c r="G43" s="31">
        <v>89</v>
      </c>
      <c r="H43" s="35"/>
      <c r="I43" s="28" t="s">
        <v>100</v>
      </c>
      <c r="J43" s="35"/>
      <c r="K43" s="13">
        <v>89</v>
      </c>
      <c r="L43" s="13"/>
      <c r="M43" s="29"/>
    </row>
    <row r="44" spans="1:15" ht="15">
      <c r="A44" s="18"/>
      <c r="B44" s="17" t="s">
        <v>96</v>
      </c>
      <c r="C44" s="18"/>
      <c r="D44" s="18"/>
      <c r="E44" s="35"/>
      <c r="F44" s="35"/>
      <c r="G44" s="35"/>
      <c r="H44" s="35"/>
      <c r="I44" s="35"/>
      <c r="J44" s="35"/>
      <c r="K44" s="35"/>
      <c r="L44" s="35"/>
    </row>
    <row r="45" spans="1:15" ht="15">
      <c r="A45" s="18"/>
      <c r="B45" s="18"/>
      <c r="C45" s="18"/>
      <c r="D45" s="18"/>
      <c r="E45" s="18"/>
      <c r="F45" s="18"/>
      <c r="G45" s="18"/>
      <c r="H45" s="18"/>
      <c r="I45" s="18"/>
      <c r="J45" s="18"/>
      <c r="K45" s="18"/>
      <c r="L45" s="18"/>
    </row>
    <row r="46" spans="1:15" ht="15.75">
      <c r="A46" s="66" t="s">
        <v>89</v>
      </c>
      <c r="B46" s="18"/>
      <c r="C46" s="18"/>
      <c r="D46" s="18"/>
      <c r="E46" s="18"/>
      <c r="F46" s="18"/>
      <c r="G46" s="18"/>
      <c r="H46" s="18"/>
      <c r="I46" s="18"/>
      <c r="J46" s="18"/>
      <c r="K46" s="18"/>
      <c r="L46" s="18"/>
    </row>
    <row r="47" spans="1:15" ht="15">
      <c r="A47" s="18"/>
      <c r="B47" s="62" t="s">
        <v>79</v>
      </c>
      <c r="C47" s="18"/>
      <c r="D47" s="18"/>
      <c r="E47" s="81">
        <v>37</v>
      </c>
      <c r="F47" s="81"/>
      <c r="G47" s="81">
        <v>37</v>
      </c>
      <c r="H47" s="68"/>
      <c r="I47" s="82" t="s">
        <v>100</v>
      </c>
      <c r="J47" s="68"/>
      <c r="K47" s="83">
        <f>G47</f>
        <v>37</v>
      </c>
      <c r="L47" s="83"/>
    </row>
    <row r="48" spans="1:15" ht="15">
      <c r="A48" s="18"/>
      <c r="B48" s="62" t="s">
        <v>50</v>
      </c>
      <c r="C48" s="18"/>
      <c r="D48" s="18"/>
      <c r="E48" s="81">
        <v>21</v>
      </c>
      <c r="F48" s="81"/>
      <c r="G48" s="81">
        <v>21</v>
      </c>
      <c r="H48" s="68"/>
      <c r="I48" s="84" t="s">
        <v>100</v>
      </c>
      <c r="J48" s="68"/>
      <c r="K48" s="83">
        <f t="shared" ref="K48:K61" si="2">G48</f>
        <v>21</v>
      </c>
      <c r="L48" s="83"/>
    </row>
    <row r="49" spans="1:12" ht="15">
      <c r="A49" s="18"/>
      <c r="B49" s="62" t="s">
        <v>98</v>
      </c>
      <c r="C49" s="18"/>
      <c r="D49" s="18"/>
      <c r="E49" s="81">
        <v>10.5</v>
      </c>
      <c r="F49" s="81"/>
      <c r="G49" s="81">
        <v>10.5</v>
      </c>
      <c r="H49" s="68"/>
      <c r="I49" s="84" t="s">
        <v>100</v>
      </c>
      <c r="J49" s="68"/>
      <c r="K49" s="83">
        <f t="shared" si="2"/>
        <v>10.5</v>
      </c>
      <c r="L49" s="83"/>
    </row>
    <row r="50" spans="1:12" ht="15">
      <c r="A50" s="18"/>
      <c r="B50" s="62" t="s">
        <v>80</v>
      </c>
      <c r="C50" s="18"/>
      <c r="D50" s="18"/>
      <c r="E50" s="81">
        <v>315</v>
      </c>
      <c r="F50" s="81"/>
      <c r="G50" s="81">
        <v>315</v>
      </c>
      <c r="H50" s="68"/>
      <c r="I50" s="84" t="s">
        <v>100</v>
      </c>
      <c r="J50" s="68"/>
      <c r="K50" s="83">
        <f t="shared" si="2"/>
        <v>315</v>
      </c>
      <c r="L50" s="83"/>
    </row>
    <row r="51" spans="1:12" ht="15">
      <c r="A51" s="18"/>
      <c r="B51" s="62" t="s">
        <v>81</v>
      </c>
      <c r="C51" s="18"/>
      <c r="D51" s="18"/>
      <c r="E51" s="81">
        <v>10.5</v>
      </c>
      <c r="F51" s="81"/>
      <c r="G51" s="81">
        <v>10.5</v>
      </c>
      <c r="H51" s="68"/>
      <c r="I51" s="84" t="s">
        <v>100</v>
      </c>
      <c r="J51" s="68"/>
      <c r="K51" s="83">
        <f>G51</f>
        <v>10.5</v>
      </c>
      <c r="L51" s="83"/>
    </row>
    <row r="52" spans="1:12" ht="15">
      <c r="A52" s="18"/>
      <c r="B52" s="62" t="s">
        <v>48</v>
      </c>
      <c r="C52" s="18"/>
      <c r="D52" s="18"/>
      <c r="E52" s="81">
        <v>23</v>
      </c>
      <c r="F52" s="81"/>
      <c r="G52" s="81">
        <v>23</v>
      </c>
      <c r="H52" s="68"/>
      <c r="I52" s="84" t="s">
        <v>100</v>
      </c>
      <c r="J52" s="68"/>
      <c r="K52" s="83">
        <f t="shared" si="2"/>
        <v>23</v>
      </c>
      <c r="L52" s="83"/>
    </row>
    <row r="53" spans="1:12" ht="15">
      <c r="B53" s="62" t="s">
        <v>82</v>
      </c>
      <c r="E53" s="81">
        <v>23</v>
      </c>
      <c r="F53" s="81"/>
      <c r="G53" s="81">
        <v>23</v>
      </c>
      <c r="H53" s="68"/>
      <c r="I53" s="84" t="s">
        <v>100</v>
      </c>
      <c r="J53" s="68"/>
      <c r="K53" s="83">
        <f t="shared" si="2"/>
        <v>23</v>
      </c>
      <c r="L53" s="83"/>
    </row>
    <row r="54" spans="1:12" ht="15">
      <c r="B54" s="62" t="s">
        <v>83</v>
      </c>
      <c r="E54" s="81">
        <v>23</v>
      </c>
      <c r="F54" s="81"/>
      <c r="G54" s="81">
        <v>23</v>
      </c>
      <c r="H54" s="68"/>
      <c r="I54" s="84" t="s">
        <v>100</v>
      </c>
      <c r="J54" s="68"/>
      <c r="K54" s="83">
        <f t="shared" si="2"/>
        <v>23</v>
      </c>
      <c r="L54" s="83"/>
    </row>
    <row r="55" spans="1:12" ht="15">
      <c r="B55" s="62" t="s">
        <v>358</v>
      </c>
      <c r="E55" s="81">
        <v>10.5</v>
      </c>
      <c r="F55" s="81"/>
      <c r="G55" s="81">
        <v>10.5</v>
      </c>
      <c r="H55" s="68"/>
      <c r="I55" s="84" t="s">
        <v>100</v>
      </c>
      <c r="J55" s="68"/>
      <c r="K55" s="83">
        <f t="shared" si="2"/>
        <v>10.5</v>
      </c>
      <c r="L55" s="83"/>
    </row>
    <row r="56" spans="1:12" ht="15">
      <c r="B56" s="62" t="s">
        <v>49</v>
      </c>
      <c r="E56" s="81">
        <v>10.5</v>
      </c>
      <c r="F56" s="81"/>
      <c r="G56" s="81">
        <v>10.5</v>
      </c>
      <c r="H56" s="68"/>
      <c r="I56" s="84" t="s">
        <v>100</v>
      </c>
      <c r="J56" s="68"/>
      <c r="K56" s="83">
        <f t="shared" si="2"/>
        <v>10.5</v>
      </c>
      <c r="L56" s="83"/>
    </row>
    <row r="57" spans="1:12" ht="15">
      <c r="B57" s="62" t="s">
        <v>123</v>
      </c>
      <c r="E57" s="81">
        <v>10.5</v>
      </c>
      <c r="F57" s="81"/>
      <c r="G57" s="81">
        <v>10.5</v>
      </c>
      <c r="H57" s="68"/>
      <c r="I57" s="84" t="s">
        <v>100</v>
      </c>
      <c r="J57" s="68"/>
      <c r="K57" s="83">
        <f t="shared" si="2"/>
        <v>10.5</v>
      </c>
      <c r="L57" s="83"/>
    </row>
    <row r="58" spans="1:12" ht="15">
      <c r="B58" s="62" t="s">
        <v>84</v>
      </c>
      <c r="E58" s="81">
        <v>10.5</v>
      </c>
      <c r="F58" s="81"/>
      <c r="G58" s="81">
        <v>10.5</v>
      </c>
      <c r="H58" s="68"/>
      <c r="I58" s="84" t="s">
        <v>100</v>
      </c>
      <c r="J58" s="68"/>
      <c r="K58" s="83">
        <f t="shared" si="2"/>
        <v>10.5</v>
      </c>
      <c r="L58" s="83"/>
    </row>
    <row r="59" spans="1:12" ht="15">
      <c r="B59" s="62" t="s">
        <v>85</v>
      </c>
      <c r="E59" s="81">
        <v>10.5</v>
      </c>
      <c r="F59" s="81"/>
      <c r="G59" s="81">
        <v>10.5</v>
      </c>
      <c r="H59" s="68"/>
      <c r="I59" s="84" t="s">
        <v>100</v>
      </c>
      <c r="J59" s="68"/>
      <c r="K59" s="83">
        <f t="shared" si="2"/>
        <v>10.5</v>
      </c>
      <c r="L59" s="83"/>
    </row>
    <row r="60" spans="1:12" ht="15">
      <c r="B60" s="62" t="s">
        <v>86</v>
      </c>
      <c r="E60" s="81">
        <v>10.5</v>
      </c>
      <c r="F60" s="81"/>
      <c r="G60" s="81">
        <v>10.5</v>
      </c>
      <c r="H60" s="68"/>
      <c r="I60" s="84" t="s">
        <v>100</v>
      </c>
      <c r="J60" s="68"/>
      <c r="K60" s="83">
        <f t="shared" si="2"/>
        <v>10.5</v>
      </c>
      <c r="L60" s="83"/>
    </row>
    <row r="61" spans="1:12" ht="15">
      <c r="B61" s="62" t="s">
        <v>87</v>
      </c>
      <c r="E61" s="81">
        <v>21</v>
      </c>
      <c r="F61" s="81"/>
      <c r="G61" s="81">
        <v>21</v>
      </c>
      <c r="H61" s="68"/>
      <c r="I61" s="84" t="s">
        <v>100</v>
      </c>
      <c r="J61" s="68"/>
      <c r="K61" s="83">
        <f t="shared" si="2"/>
        <v>21</v>
      </c>
      <c r="L61" s="83"/>
    </row>
    <row r="62" spans="1:12" ht="9.75" customHeight="1">
      <c r="B62" s="62"/>
    </row>
    <row r="63" spans="1:12" ht="15">
      <c r="B63" s="234" t="s">
        <v>96</v>
      </c>
    </row>
    <row r="64" spans="1:12" ht="8.25" customHeight="1">
      <c r="B64" s="85"/>
    </row>
    <row r="65" spans="2:12" ht="15.75">
      <c r="B65" s="80" t="s">
        <v>139</v>
      </c>
    </row>
    <row r="66" spans="2:12" ht="15">
      <c r="B66" s="20" t="s">
        <v>138</v>
      </c>
      <c r="E66" s="81">
        <v>68.248199999999997</v>
      </c>
      <c r="F66" s="81"/>
      <c r="G66" s="224">
        <f>E66*1.02</f>
        <v>69.613163999999998</v>
      </c>
      <c r="H66" s="56"/>
      <c r="I66" s="56">
        <f>G66*0.2</f>
        <v>13.922632800000001</v>
      </c>
      <c r="J66" s="56"/>
      <c r="K66" s="56">
        <f>G66+I66</f>
        <v>83.5357968</v>
      </c>
      <c r="L66" s="56"/>
    </row>
  </sheetData>
  <mergeCells count="6">
    <mergeCell ref="B41:K41"/>
    <mergeCell ref="I38:K38"/>
    <mergeCell ref="I34:K34"/>
    <mergeCell ref="I35:K35"/>
    <mergeCell ref="I36:K36"/>
    <mergeCell ref="I37:K37"/>
  </mergeCells>
  <phoneticPr fontId="2" type="noConversion"/>
  <printOptions horizontalCentered="1"/>
  <pageMargins left="0.74803149606299213" right="0.74803149606299213" top="0.98425196850393704" bottom="0.98425196850393704" header="0.51181102362204722" footer="0.51181102362204722"/>
  <pageSetup paperSize="9" scale="65" firstPageNumber="80" orientation="landscape" useFirstPageNumber="1" r:id="rId1"/>
  <headerFooter alignWithMargins="0">
    <oddFooter>&amp;C&amp;"Gill Sans MT Light,Regular"Page 12.9</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112BD-82CE-4B6D-86A5-A1CBA7A684AE}">
  <sheetPr>
    <tabColor rgb="FFFFC000"/>
    <pageSetUpPr fitToPage="1"/>
  </sheetPr>
  <dimension ref="B1:P91"/>
  <sheetViews>
    <sheetView showGridLines="0" zoomScale="85" zoomScaleNormal="85" zoomScaleSheetLayoutView="85" workbookViewId="0">
      <pane xSplit="2" ySplit="5" topLeftCell="C6" activePane="bottomRight" state="frozen"/>
      <selection pane="topRight" activeCell="C1" sqref="C1"/>
      <selection pane="bottomLeft" activeCell="A7" sqref="A7"/>
      <selection pane="bottomRight" activeCell="F77" sqref="F77:F82"/>
    </sheetView>
  </sheetViews>
  <sheetFormatPr defaultColWidth="9.140625" defaultRowHeight="15"/>
  <cols>
    <col min="1" max="1" width="3.5703125" style="289" customWidth="1"/>
    <col min="2" max="2" width="80.7109375" style="289" customWidth="1"/>
    <col min="3" max="3" width="2.7109375" style="473" customWidth="1"/>
    <col min="4" max="4" width="12.5703125" style="289" customWidth="1"/>
    <col min="5" max="5" width="2.85546875" style="289" customWidth="1"/>
    <col min="6" max="6" width="12.5703125" style="289" customWidth="1"/>
    <col min="7" max="7" width="2.28515625" style="289" customWidth="1"/>
    <col min="8" max="8" width="9.85546875" style="289" customWidth="1"/>
    <col min="9" max="9" width="2.28515625" style="289" customWidth="1"/>
    <col min="10" max="10" width="12.5703125" style="289" customWidth="1"/>
    <col min="11" max="11" width="2.42578125" style="289" customWidth="1"/>
    <col min="12" max="12" width="15.28515625" style="289" bestFit="1" customWidth="1"/>
    <col min="13" max="13" width="12.5703125" style="289" customWidth="1"/>
    <col min="14" max="14" width="15.5703125" style="289" bestFit="1" customWidth="1"/>
    <col min="15" max="15" width="3.7109375" style="289" customWidth="1"/>
    <col min="16" max="16" width="10.28515625" style="289" bestFit="1" customWidth="1"/>
    <col min="17" max="16384" width="9.140625" style="289"/>
  </cols>
  <sheetData>
    <row r="1" spans="2:16" s="290" customFormat="1" ht="29.25" customHeight="1">
      <c r="B1" s="200" t="s">
        <v>172</v>
      </c>
      <c r="C1" s="298"/>
      <c r="L1" s="644"/>
      <c r="M1" s="644"/>
      <c r="N1" s="644"/>
      <c r="O1" s="644"/>
      <c r="P1" s="644"/>
    </row>
    <row r="2" spans="2:16" ht="44.25" customHeight="1">
      <c r="B2" s="96"/>
      <c r="C2" s="289"/>
      <c r="G2" s="290"/>
      <c r="H2" s="98"/>
      <c r="L2" s="103"/>
      <c r="M2" s="103"/>
      <c r="N2" s="103"/>
      <c r="O2" s="103"/>
      <c r="P2" s="103"/>
    </row>
    <row r="3" spans="2:16" ht="15.75">
      <c r="C3" s="289"/>
      <c r="D3" s="97" t="s">
        <v>757</v>
      </c>
      <c r="F3" s="97" t="s">
        <v>932</v>
      </c>
      <c r="G3" s="290"/>
      <c r="J3" s="97" t="s">
        <v>932</v>
      </c>
      <c r="N3" s="289" t="s">
        <v>32</v>
      </c>
    </row>
    <row r="4" spans="2:16" ht="31.5">
      <c r="B4" s="465" t="s">
        <v>89</v>
      </c>
      <c r="C4" s="289"/>
      <c r="D4" s="266" t="s">
        <v>30</v>
      </c>
      <c r="F4" s="266" t="s">
        <v>30</v>
      </c>
      <c r="G4" s="290"/>
      <c r="H4" s="221" t="s">
        <v>29</v>
      </c>
      <c r="J4" s="266" t="s">
        <v>28</v>
      </c>
    </row>
    <row r="5" spans="2:16" ht="15.75">
      <c r="B5" s="125" t="s">
        <v>131</v>
      </c>
      <c r="C5" s="289"/>
      <c r="D5" s="384" t="s">
        <v>293</v>
      </c>
      <c r="E5" s="466"/>
      <c r="F5" s="384" t="s">
        <v>293</v>
      </c>
      <c r="G5" s="467"/>
      <c r="H5" s="223" t="s">
        <v>294</v>
      </c>
      <c r="I5" s="466"/>
      <c r="J5" s="384" t="s">
        <v>293</v>
      </c>
    </row>
    <row r="6" spans="2:16">
      <c r="B6" s="359" t="s">
        <v>333</v>
      </c>
      <c r="C6" s="289"/>
      <c r="D6" s="81"/>
      <c r="F6" s="81"/>
      <c r="G6" s="290"/>
      <c r="H6" s="62"/>
      <c r="I6" s="62"/>
      <c r="J6" s="348"/>
      <c r="K6" s="468"/>
    </row>
    <row r="7" spans="2:16">
      <c r="B7" s="388" t="s">
        <v>332</v>
      </c>
      <c r="C7" s="168"/>
      <c r="D7" s="469">
        <v>3500</v>
      </c>
      <c r="E7" s="469"/>
      <c r="F7" s="469">
        <f>D7</f>
        <v>3500</v>
      </c>
      <c r="G7" s="62"/>
      <c r="H7" s="168" t="s">
        <v>100</v>
      </c>
      <c r="I7" s="62"/>
      <c r="J7" s="412">
        <f t="shared" ref="J7:J78" si="0">F7</f>
        <v>3500</v>
      </c>
      <c r="K7" s="468"/>
      <c r="L7" s="109"/>
      <c r="M7" s="109"/>
      <c r="N7" s="394"/>
      <c r="P7" s="109"/>
    </row>
    <row r="8" spans="2:16">
      <c r="B8" s="388" t="s">
        <v>334</v>
      </c>
      <c r="C8" s="168"/>
      <c r="D8" s="469">
        <v>1200</v>
      </c>
      <c r="E8" s="469"/>
      <c r="F8" s="469">
        <f t="shared" ref="F8:F15" si="1">D8</f>
        <v>1200</v>
      </c>
      <c r="G8" s="62"/>
      <c r="H8" s="168" t="s">
        <v>100</v>
      </c>
      <c r="I8" s="62"/>
      <c r="J8" s="412">
        <f t="shared" si="0"/>
        <v>1200</v>
      </c>
      <c r="K8" s="468"/>
      <c r="L8" s="109"/>
      <c r="M8" s="109"/>
      <c r="N8" s="394"/>
      <c r="P8" s="109"/>
    </row>
    <row r="9" spans="2:16">
      <c r="B9" s="388" t="s">
        <v>335</v>
      </c>
      <c r="C9" s="168"/>
      <c r="D9" s="469">
        <v>1750</v>
      </c>
      <c r="E9" s="469"/>
      <c r="F9" s="469">
        <f t="shared" si="1"/>
        <v>1750</v>
      </c>
      <c r="G9" s="62"/>
      <c r="H9" s="168" t="s">
        <v>100</v>
      </c>
      <c r="I9" s="62"/>
      <c r="J9" s="470">
        <f t="shared" si="0"/>
        <v>1750</v>
      </c>
      <c r="K9" s="471"/>
      <c r="L9" s="109"/>
      <c r="M9" s="109"/>
      <c r="N9" s="394"/>
      <c r="P9" s="109"/>
    </row>
    <row r="10" spans="2:16">
      <c r="B10" s="388" t="s">
        <v>336</v>
      </c>
      <c r="C10" s="168"/>
      <c r="D10" s="469">
        <v>1200</v>
      </c>
      <c r="E10" s="469"/>
      <c r="F10" s="469">
        <f t="shared" si="1"/>
        <v>1200</v>
      </c>
      <c r="G10" s="62"/>
      <c r="H10" s="168" t="s">
        <v>100</v>
      </c>
      <c r="I10" s="62"/>
      <c r="J10" s="412">
        <f t="shared" si="0"/>
        <v>1200</v>
      </c>
      <c r="K10" s="471"/>
      <c r="L10" s="109"/>
      <c r="M10" s="109"/>
      <c r="N10" s="394"/>
      <c r="P10" s="109"/>
    </row>
    <row r="11" spans="2:16">
      <c r="B11" s="388" t="s">
        <v>928</v>
      </c>
      <c r="C11" s="168"/>
      <c r="D11" s="469">
        <v>1200</v>
      </c>
      <c r="E11" s="469"/>
      <c r="F11" s="469">
        <f t="shared" si="1"/>
        <v>1200</v>
      </c>
      <c r="G11" s="62"/>
      <c r="H11" s="168" t="s">
        <v>100</v>
      </c>
      <c r="I11" s="62"/>
      <c r="J11" s="412">
        <f t="shared" si="0"/>
        <v>1200</v>
      </c>
      <c r="K11" s="471"/>
      <c r="L11" s="109"/>
      <c r="M11" s="109"/>
      <c r="N11" s="394"/>
      <c r="P11" s="109"/>
    </row>
    <row r="12" spans="2:16">
      <c r="B12" s="388" t="s">
        <v>337</v>
      </c>
      <c r="C12" s="168"/>
      <c r="D12" s="469">
        <v>3500</v>
      </c>
      <c r="E12" s="469"/>
      <c r="F12" s="469">
        <f t="shared" si="1"/>
        <v>3500</v>
      </c>
      <c r="G12" s="62"/>
      <c r="H12" s="168" t="s">
        <v>100</v>
      </c>
      <c r="I12" s="62"/>
      <c r="J12" s="470">
        <f t="shared" si="0"/>
        <v>3500</v>
      </c>
      <c r="K12" s="471"/>
      <c r="L12" s="109"/>
      <c r="M12" s="109"/>
      <c r="N12" s="394"/>
      <c r="P12" s="109"/>
    </row>
    <row r="13" spans="2:16">
      <c r="B13" s="388" t="s">
        <v>338</v>
      </c>
      <c r="C13" s="168"/>
      <c r="D13" s="469">
        <v>1000</v>
      </c>
      <c r="E13" s="469"/>
      <c r="F13" s="469">
        <f t="shared" si="1"/>
        <v>1000</v>
      </c>
      <c r="G13" s="62"/>
      <c r="H13" s="168" t="s">
        <v>100</v>
      </c>
      <c r="I13" s="62"/>
      <c r="J13" s="470">
        <f t="shared" si="0"/>
        <v>1000</v>
      </c>
      <c r="K13" s="471"/>
      <c r="L13" s="109"/>
      <c r="M13" s="109"/>
      <c r="N13" s="394"/>
      <c r="P13" s="109"/>
    </row>
    <row r="14" spans="2:16">
      <c r="B14" s="388" t="s">
        <v>339</v>
      </c>
      <c r="C14" s="168"/>
      <c r="D14" s="469">
        <v>25</v>
      </c>
      <c r="E14" s="469"/>
      <c r="F14" s="469">
        <f t="shared" si="1"/>
        <v>25</v>
      </c>
      <c r="G14" s="62"/>
      <c r="H14" s="168" t="s">
        <v>100</v>
      </c>
      <c r="I14" s="62"/>
      <c r="J14" s="470">
        <f t="shared" si="0"/>
        <v>25</v>
      </c>
      <c r="K14" s="471"/>
      <c r="L14" s="109"/>
      <c r="M14" s="109"/>
      <c r="N14" s="394"/>
      <c r="P14" s="109"/>
    </row>
    <row r="15" spans="2:16">
      <c r="B15" s="388" t="s">
        <v>340</v>
      </c>
      <c r="C15" s="168"/>
      <c r="D15" s="469">
        <v>50</v>
      </c>
      <c r="E15" s="469"/>
      <c r="F15" s="469">
        <f t="shared" si="1"/>
        <v>50</v>
      </c>
      <c r="G15" s="62"/>
      <c r="H15" s="168" t="s">
        <v>100</v>
      </c>
      <c r="I15" s="62"/>
      <c r="J15" s="470">
        <f t="shared" si="0"/>
        <v>50</v>
      </c>
      <c r="K15" s="471"/>
      <c r="N15" s="394"/>
    </row>
    <row r="16" spans="2:16">
      <c r="B16" s="472" t="s">
        <v>758</v>
      </c>
      <c r="C16" s="168"/>
      <c r="D16" s="469"/>
      <c r="E16" s="469"/>
      <c r="F16" s="469"/>
      <c r="G16" s="62"/>
      <c r="H16" s="168"/>
      <c r="I16" s="62"/>
      <c r="J16" s="470"/>
      <c r="K16" s="471"/>
      <c r="N16" s="394"/>
    </row>
    <row r="17" spans="2:16">
      <c r="B17" s="388" t="s">
        <v>332</v>
      </c>
      <c r="D17" s="469">
        <v>2000</v>
      </c>
      <c r="E17" s="469"/>
      <c r="F17" s="469">
        <f t="shared" ref="F17:F25" si="2">D17</f>
        <v>2000</v>
      </c>
      <c r="G17" s="109"/>
      <c r="H17" s="168" t="s">
        <v>100</v>
      </c>
      <c r="I17" s="62"/>
      <c r="J17" s="470">
        <f t="shared" si="0"/>
        <v>2000</v>
      </c>
      <c r="K17" s="471"/>
      <c r="N17" s="394"/>
    </row>
    <row r="18" spans="2:16">
      <c r="B18" s="388" t="s">
        <v>334</v>
      </c>
      <c r="D18" s="469">
        <v>1200</v>
      </c>
      <c r="E18" s="469"/>
      <c r="F18" s="469">
        <f t="shared" si="2"/>
        <v>1200</v>
      </c>
      <c r="G18" s="109"/>
      <c r="H18" s="168" t="s">
        <v>100</v>
      </c>
      <c r="I18" s="62"/>
      <c r="J18" s="470">
        <f t="shared" si="0"/>
        <v>1200</v>
      </c>
      <c r="K18" s="471"/>
      <c r="N18" s="394"/>
    </row>
    <row r="19" spans="2:16">
      <c r="B19" s="388" t="s">
        <v>335</v>
      </c>
      <c r="D19" s="469">
        <v>1000</v>
      </c>
      <c r="E19" s="469"/>
      <c r="F19" s="469">
        <f t="shared" si="2"/>
        <v>1000</v>
      </c>
      <c r="G19" s="99"/>
      <c r="H19" s="168" t="s">
        <v>100</v>
      </c>
      <c r="I19" s="62"/>
      <c r="J19" s="470">
        <f t="shared" si="0"/>
        <v>1000</v>
      </c>
      <c r="K19" s="471"/>
      <c r="L19" s="109"/>
      <c r="M19" s="109"/>
      <c r="N19" s="394"/>
      <c r="P19" s="109"/>
    </row>
    <row r="20" spans="2:16">
      <c r="B20" s="388" t="s">
        <v>336</v>
      </c>
      <c r="D20" s="469">
        <v>1200</v>
      </c>
      <c r="E20" s="469"/>
      <c r="F20" s="469">
        <f t="shared" si="2"/>
        <v>1200</v>
      </c>
      <c r="H20" s="168" t="s">
        <v>100</v>
      </c>
      <c r="I20" s="62"/>
      <c r="J20" s="470">
        <f t="shared" si="0"/>
        <v>1200</v>
      </c>
      <c r="K20" s="471"/>
    </row>
    <row r="21" spans="2:16">
      <c r="B21" s="388" t="s">
        <v>928</v>
      </c>
      <c r="D21" s="469">
        <v>1200</v>
      </c>
      <c r="E21" s="469"/>
      <c r="F21" s="469">
        <f t="shared" si="2"/>
        <v>1200</v>
      </c>
      <c r="H21" s="168" t="s">
        <v>100</v>
      </c>
      <c r="I21" s="62"/>
      <c r="J21" s="470">
        <f t="shared" si="0"/>
        <v>1200</v>
      </c>
      <c r="K21" s="471"/>
    </row>
    <row r="22" spans="2:16">
      <c r="B22" s="388" t="s">
        <v>337</v>
      </c>
      <c r="D22" s="469">
        <v>2000</v>
      </c>
      <c r="E22" s="469"/>
      <c r="F22" s="469">
        <f t="shared" si="2"/>
        <v>2000</v>
      </c>
      <c r="H22" s="168" t="s">
        <v>100</v>
      </c>
      <c r="I22" s="62"/>
      <c r="J22" s="470">
        <f t="shared" si="0"/>
        <v>2000</v>
      </c>
      <c r="K22" s="471"/>
    </row>
    <row r="23" spans="2:16">
      <c r="B23" s="388" t="s">
        <v>338</v>
      </c>
      <c r="D23" s="469">
        <v>1000</v>
      </c>
      <c r="E23" s="469"/>
      <c r="F23" s="469">
        <f t="shared" si="2"/>
        <v>1000</v>
      </c>
      <c r="H23" s="168" t="s">
        <v>100</v>
      </c>
      <c r="I23" s="62"/>
      <c r="J23" s="470">
        <f t="shared" si="0"/>
        <v>1000</v>
      </c>
      <c r="K23" s="471"/>
    </row>
    <row r="24" spans="2:16">
      <c r="B24" s="388" t="s">
        <v>339</v>
      </c>
      <c r="D24" s="469">
        <v>25</v>
      </c>
      <c r="E24" s="469"/>
      <c r="F24" s="469">
        <f t="shared" si="2"/>
        <v>25</v>
      </c>
      <c r="H24" s="168" t="s">
        <v>100</v>
      </c>
      <c r="I24" s="62"/>
      <c r="J24" s="470">
        <f t="shared" si="0"/>
        <v>25</v>
      </c>
      <c r="K24" s="471"/>
    </row>
    <row r="25" spans="2:16">
      <c r="B25" s="388" t="s">
        <v>340</v>
      </c>
      <c r="D25" s="469">
        <v>60</v>
      </c>
      <c r="E25" s="469"/>
      <c r="F25" s="469">
        <f t="shared" si="2"/>
        <v>60</v>
      </c>
      <c r="H25" s="168" t="s">
        <v>100</v>
      </c>
      <c r="I25" s="62"/>
      <c r="J25" s="470">
        <f t="shared" si="0"/>
        <v>60</v>
      </c>
      <c r="K25" s="471"/>
    </row>
    <row r="26" spans="2:16">
      <c r="B26" s="472" t="s">
        <v>341</v>
      </c>
      <c r="D26" s="469"/>
      <c r="E26" s="469"/>
      <c r="F26" s="469"/>
      <c r="H26" s="168"/>
      <c r="I26" s="62"/>
      <c r="J26" s="470"/>
      <c r="K26" s="471"/>
    </row>
    <row r="27" spans="2:16">
      <c r="B27" s="388" t="s">
        <v>332</v>
      </c>
      <c r="D27" s="469">
        <v>2000</v>
      </c>
      <c r="E27" s="469"/>
      <c r="F27" s="469">
        <f t="shared" ref="F27:F35" si="3">D27</f>
        <v>2000</v>
      </c>
      <c r="H27" s="168" t="s">
        <v>100</v>
      </c>
      <c r="I27" s="62"/>
      <c r="J27" s="470">
        <f t="shared" ref="J27" si="4">F27</f>
        <v>2000</v>
      </c>
      <c r="K27" s="471"/>
    </row>
    <row r="28" spans="2:16">
      <c r="B28" s="388" t="s">
        <v>334</v>
      </c>
      <c r="D28" s="469">
        <v>950</v>
      </c>
      <c r="E28" s="469"/>
      <c r="F28" s="469">
        <f t="shared" si="3"/>
        <v>950</v>
      </c>
      <c r="H28" s="168" t="s">
        <v>100</v>
      </c>
      <c r="I28" s="62"/>
      <c r="J28" s="470">
        <f t="shared" si="0"/>
        <v>950</v>
      </c>
      <c r="K28" s="471"/>
    </row>
    <row r="29" spans="2:16">
      <c r="B29" s="388" t="s">
        <v>335</v>
      </c>
      <c r="D29" s="469">
        <v>1000</v>
      </c>
      <c r="E29" s="469"/>
      <c r="F29" s="469">
        <f t="shared" si="3"/>
        <v>1000</v>
      </c>
      <c r="H29" s="168" t="s">
        <v>100</v>
      </c>
      <c r="I29" s="62"/>
      <c r="J29" s="470">
        <f t="shared" si="0"/>
        <v>1000</v>
      </c>
      <c r="K29" s="471"/>
    </row>
    <row r="30" spans="2:16">
      <c r="B30" s="388" t="s">
        <v>336</v>
      </c>
      <c r="D30" s="469">
        <v>950</v>
      </c>
      <c r="E30" s="469"/>
      <c r="F30" s="469">
        <f t="shared" si="3"/>
        <v>950</v>
      </c>
      <c r="H30" s="168" t="s">
        <v>100</v>
      </c>
      <c r="I30" s="62"/>
      <c r="J30" s="470">
        <f t="shared" si="0"/>
        <v>950</v>
      </c>
      <c r="K30" s="471"/>
    </row>
    <row r="31" spans="2:16">
      <c r="B31" s="388" t="s">
        <v>928</v>
      </c>
      <c r="D31" s="469">
        <v>950</v>
      </c>
      <c r="E31" s="469"/>
      <c r="F31" s="469">
        <f t="shared" si="3"/>
        <v>950</v>
      </c>
      <c r="H31" s="168" t="s">
        <v>100</v>
      </c>
      <c r="I31" s="62"/>
      <c r="J31" s="470">
        <f t="shared" si="0"/>
        <v>950</v>
      </c>
      <c r="K31" s="471"/>
    </row>
    <row r="32" spans="2:16">
      <c r="B32" s="388" t="s">
        <v>337</v>
      </c>
      <c r="D32" s="469">
        <v>2000</v>
      </c>
      <c r="E32" s="469"/>
      <c r="F32" s="469">
        <f t="shared" si="3"/>
        <v>2000</v>
      </c>
      <c r="H32" s="168" t="s">
        <v>100</v>
      </c>
      <c r="I32" s="62"/>
      <c r="J32" s="470">
        <f t="shared" si="0"/>
        <v>2000</v>
      </c>
      <c r="K32" s="471"/>
    </row>
    <row r="33" spans="2:11">
      <c r="B33" s="388" t="s">
        <v>338</v>
      </c>
      <c r="D33" s="469">
        <v>750</v>
      </c>
      <c r="E33" s="469"/>
      <c r="F33" s="469">
        <f t="shared" si="3"/>
        <v>750</v>
      </c>
      <c r="H33" s="168" t="s">
        <v>100</v>
      </c>
      <c r="I33" s="62"/>
      <c r="J33" s="470">
        <f t="shared" si="0"/>
        <v>750</v>
      </c>
      <c r="K33" s="471"/>
    </row>
    <row r="34" spans="2:11">
      <c r="B34" s="388" t="s">
        <v>339</v>
      </c>
      <c r="D34" s="469">
        <v>25</v>
      </c>
      <c r="E34" s="469"/>
      <c r="F34" s="469">
        <f t="shared" si="3"/>
        <v>25</v>
      </c>
      <c r="H34" s="168" t="s">
        <v>100</v>
      </c>
      <c r="I34" s="62"/>
      <c r="J34" s="470">
        <f t="shared" si="0"/>
        <v>25</v>
      </c>
      <c r="K34" s="471"/>
    </row>
    <row r="35" spans="2:11">
      <c r="B35" s="388" t="s">
        <v>340</v>
      </c>
      <c r="D35" s="469">
        <v>50</v>
      </c>
      <c r="E35" s="469"/>
      <c r="F35" s="469">
        <f t="shared" si="3"/>
        <v>50</v>
      </c>
      <c r="H35" s="168" t="s">
        <v>100</v>
      </c>
      <c r="I35" s="62"/>
      <c r="J35" s="470">
        <f t="shared" si="0"/>
        <v>50</v>
      </c>
      <c r="K35" s="471"/>
    </row>
    <row r="36" spans="2:11">
      <c r="B36" s="472" t="s">
        <v>342</v>
      </c>
      <c r="D36" s="469"/>
      <c r="E36" s="469"/>
      <c r="F36" s="469"/>
      <c r="H36" s="168"/>
      <c r="I36" s="62"/>
      <c r="J36" s="470"/>
      <c r="K36" s="471"/>
    </row>
    <row r="37" spans="2:11">
      <c r="B37" s="388" t="s">
        <v>332</v>
      </c>
      <c r="D37" s="469">
        <v>2500</v>
      </c>
      <c r="E37" s="469"/>
      <c r="F37" s="469">
        <f t="shared" ref="F37:F45" si="5">D37</f>
        <v>2500</v>
      </c>
      <c r="H37" s="168" t="s">
        <v>100</v>
      </c>
      <c r="I37" s="62"/>
      <c r="J37" s="470">
        <f t="shared" ref="J37:J43" si="6">F37</f>
        <v>2500</v>
      </c>
      <c r="K37" s="471"/>
    </row>
    <row r="38" spans="2:11">
      <c r="B38" s="388" t="s">
        <v>334</v>
      </c>
      <c r="D38" s="469">
        <v>950</v>
      </c>
      <c r="E38" s="469"/>
      <c r="F38" s="469">
        <f t="shared" si="5"/>
        <v>950</v>
      </c>
      <c r="H38" s="168" t="s">
        <v>100</v>
      </c>
      <c r="I38" s="62"/>
      <c r="J38" s="470">
        <f t="shared" si="6"/>
        <v>950</v>
      </c>
      <c r="K38" s="471"/>
    </row>
    <row r="39" spans="2:11">
      <c r="B39" s="388" t="s">
        <v>335</v>
      </c>
      <c r="D39" s="469">
        <v>1250</v>
      </c>
      <c r="E39" s="469"/>
      <c r="F39" s="469">
        <f t="shared" si="5"/>
        <v>1250</v>
      </c>
      <c r="H39" s="168" t="s">
        <v>100</v>
      </c>
      <c r="I39" s="62"/>
      <c r="J39" s="470">
        <f t="shared" si="6"/>
        <v>1250</v>
      </c>
      <c r="K39" s="471"/>
    </row>
    <row r="40" spans="2:11">
      <c r="B40" s="388" t="s">
        <v>336</v>
      </c>
      <c r="D40" s="469">
        <v>950</v>
      </c>
      <c r="E40" s="469"/>
      <c r="F40" s="469">
        <f t="shared" si="5"/>
        <v>950</v>
      </c>
      <c r="H40" s="168" t="s">
        <v>100</v>
      </c>
      <c r="I40" s="62"/>
      <c r="J40" s="470">
        <f t="shared" si="6"/>
        <v>950</v>
      </c>
      <c r="K40" s="471"/>
    </row>
    <row r="41" spans="2:11">
      <c r="B41" s="388" t="s">
        <v>928</v>
      </c>
      <c r="D41" s="469">
        <v>950</v>
      </c>
      <c r="E41" s="469"/>
      <c r="F41" s="469">
        <f t="shared" si="5"/>
        <v>950</v>
      </c>
      <c r="H41" s="168" t="s">
        <v>100</v>
      </c>
      <c r="I41" s="62"/>
      <c r="J41" s="470">
        <f t="shared" si="6"/>
        <v>950</v>
      </c>
      <c r="K41" s="471"/>
    </row>
    <row r="42" spans="2:11">
      <c r="B42" s="388" t="s">
        <v>337</v>
      </c>
      <c r="D42" s="469">
        <v>2500</v>
      </c>
      <c r="E42" s="469"/>
      <c r="F42" s="469">
        <f t="shared" si="5"/>
        <v>2500</v>
      </c>
      <c r="H42" s="168" t="s">
        <v>100</v>
      </c>
      <c r="I42" s="62"/>
      <c r="J42" s="470">
        <f t="shared" si="6"/>
        <v>2500</v>
      </c>
      <c r="K42" s="471"/>
    </row>
    <row r="43" spans="2:11">
      <c r="B43" s="388" t="s">
        <v>338</v>
      </c>
      <c r="D43" s="469">
        <v>1000</v>
      </c>
      <c r="E43" s="469"/>
      <c r="F43" s="469">
        <f t="shared" si="5"/>
        <v>1000</v>
      </c>
      <c r="H43" s="168" t="s">
        <v>100</v>
      </c>
      <c r="I43" s="62"/>
      <c r="J43" s="470">
        <f t="shared" si="6"/>
        <v>1000</v>
      </c>
      <c r="K43" s="471"/>
    </row>
    <row r="44" spans="2:11">
      <c r="B44" s="388" t="s">
        <v>339</v>
      </c>
      <c r="D44" s="469">
        <v>25</v>
      </c>
      <c r="E44" s="469"/>
      <c r="F44" s="469">
        <f t="shared" si="5"/>
        <v>25</v>
      </c>
      <c r="H44" s="168" t="s">
        <v>100</v>
      </c>
      <c r="I44" s="62"/>
      <c r="J44" s="470">
        <f t="shared" si="0"/>
        <v>25</v>
      </c>
      <c r="K44" s="471"/>
    </row>
    <row r="45" spans="2:11">
      <c r="B45" s="388" t="s">
        <v>340</v>
      </c>
      <c r="D45" s="469">
        <v>50</v>
      </c>
      <c r="E45" s="469"/>
      <c r="F45" s="469">
        <f t="shared" si="5"/>
        <v>50</v>
      </c>
      <c r="H45" s="168" t="s">
        <v>100</v>
      </c>
      <c r="I45" s="62"/>
      <c r="J45" s="470">
        <f t="shared" si="0"/>
        <v>50</v>
      </c>
      <c r="K45" s="471"/>
    </row>
    <row r="46" spans="2:11">
      <c r="B46" s="472" t="s">
        <v>343</v>
      </c>
      <c r="D46" s="469"/>
      <c r="E46" s="469"/>
      <c r="F46" s="469"/>
      <c r="H46" s="168"/>
      <c r="I46" s="62"/>
      <c r="J46" s="470"/>
      <c r="K46" s="471"/>
    </row>
    <row r="47" spans="2:11">
      <c r="B47" s="388" t="s">
        <v>332</v>
      </c>
      <c r="D47" s="469">
        <v>3000</v>
      </c>
      <c r="E47" s="469"/>
      <c r="F47" s="469">
        <f t="shared" ref="F47:F55" si="7">D47</f>
        <v>3000</v>
      </c>
      <c r="H47" s="168" t="s">
        <v>100</v>
      </c>
      <c r="I47" s="62"/>
      <c r="J47" s="470">
        <f t="shared" si="0"/>
        <v>3000</v>
      </c>
      <c r="K47" s="471"/>
    </row>
    <row r="48" spans="2:11">
      <c r="B48" s="388" t="s">
        <v>334</v>
      </c>
      <c r="D48" s="469">
        <v>1200</v>
      </c>
      <c r="E48" s="469"/>
      <c r="F48" s="469">
        <f t="shared" si="7"/>
        <v>1200</v>
      </c>
      <c r="H48" s="168" t="s">
        <v>100</v>
      </c>
      <c r="I48" s="62"/>
      <c r="J48" s="470">
        <f t="shared" si="0"/>
        <v>1200</v>
      </c>
      <c r="K48" s="471"/>
    </row>
    <row r="49" spans="2:11">
      <c r="B49" s="388" t="s">
        <v>335</v>
      </c>
      <c r="D49" s="469">
        <v>1500</v>
      </c>
      <c r="E49" s="469"/>
      <c r="F49" s="469">
        <f t="shared" si="7"/>
        <v>1500</v>
      </c>
      <c r="H49" s="168" t="s">
        <v>100</v>
      </c>
      <c r="I49" s="62"/>
      <c r="J49" s="470">
        <f t="shared" si="0"/>
        <v>1500</v>
      </c>
      <c r="K49" s="471"/>
    </row>
    <row r="50" spans="2:11">
      <c r="B50" s="388" t="s">
        <v>336</v>
      </c>
      <c r="D50" s="469">
        <v>1200</v>
      </c>
      <c r="E50" s="469"/>
      <c r="F50" s="469">
        <f t="shared" si="7"/>
        <v>1200</v>
      </c>
      <c r="H50" s="168" t="s">
        <v>100</v>
      </c>
      <c r="I50" s="62"/>
      <c r="J50" s="470">
        <f t="shared" si="0"/>
        <v>1200</v>
      </c>
      <c r="K50" s="471"/>
    </row>
    <row r="51" spans="2:11">
      <c r="B51" s="388" t="s">
        <v>928</v>
      </c>
      <c r="D51" s="469">
        <v>1200</v>
      </c>
      <c r="E51" s="469"/>
      <c r="F51" s="469">
        <f t="shared" si="7"/>
        <v>1200</v>
      </c>
      <c r="H51" s="168" t="s">
        <v>100</v>
      </c>
      <c r="I51" s="62"/>
      <c r="J51" s="470">
        <f t="shared" si="0"/>
        <v>1200</v>
      </c>
      <c r="K51" s="471"/>
    </row>
    <row r="52" spans="2:11">
      <c r="B52" s="388" t="s">
        <v>337</v>
      </c>
      <c r="D52" s="469">
        <v>3000</v>
      </c>
      <c r="E52" s="469"/>
      <c r="F52" s="469">
        <f t="shared" si="7"/>
        <v>3000</v>
      </c>
      <c r="H52" s="168" t="s">
        <v>100</v>
      </c>
      <c r="I52" s="62"/>
      <c r="J52" s="470">
        <f t="shared" si="0"/>
        <v>3000</v>
      </c>
      <c r="K52" s="471"/>
    </row>
    <row r="53" spans="2:11">
      <c r="B53" s="388" t="s">
        <v>338</v>
      </c>
      <c r="D53" s="469">
        <v>600</v>
      </c>
      <c r="E53" s="469"/>
      <c r="F53" s="469">
        <f t="shared" si="7"/>
        <v>600</v>
      </c>
      <c r="H53" s="168" t="s">
        <v>100</v>
      </c>
      <c r="I53" s="62"/>
      <c r="J53" s="470">
        <f t="shared" si="0"/>
        <v>600</v>
      </c>
      <c r="K53" s="471"/>
    </row>
    <row r="54" spans="2:11">
      <c r="B54" s="388" t="s">
        <v>339</v>
      </c>
      <c r="D54" s="469">
        <v>25</v>
      </c>
      <c r="E54" s="469"/>
      <c r="F54" s="469">
        <f t="shared" si="7"/>
        <v>25</v>
      </c>
      <c r="H54" s="168" t="s">
        <v>100</v>
      </c>
      <c r="I54" s="62"/>
      <c r="J54" s="470">
        <f t="shared" si="0"/>
        <v>25</v>
      </c>
      <c r="K54" s="471"/>
    </row>
    <row r="55" spans="2:11">
      <c r="B55" s="388" t="s">
        <v>340</v>
      </c>
      <c r="D55" s="469">
        <v>50</v>
      </c>
      <c r="E55" s="469"/>
      <c r="F55" s="469">
        <f t="shared" si="7"/>
        <v>50</v>
      </c>
      <c r="H55" s="168" t="s">
        <v>100</v>
      </c>
      <c r="I55" s="62"/>
      <c r="J55" s="470">
        <f t="shared" si="0"/>
        <v>50</v>
      </c>
      <c r="K55" s="471"/>
    </row>
    <row r="56" spans="2:11">
      <c r="B56" s="472" t="s">
        <v>344</v>
      </c>
      <c r="D56" s="469"/>
      <c r="E56" s="469"/>
      <c r="F56" s="469"/>
      <c r="H56" s="168"/>
      <c r="I56" s="62"/>
      <c r="J56" s="470"/>
      <c r="K56" s="471"/>
    </row>
    <row r="57" spans="2:11">
      <c r="B57" s="474" t="s">
        <v>345</v>
      </c>
      <c r="D57" s="469">
        <v>150</v>
      </c>
      <c r="E57" s="469"/>
      <c r="F57" s="469">
        <f t="shared" ref="F57:F63" si="8">D57</f>
        <v>150</v>
      </c>
      <c r="H57" s="168" t="s">
        <v>100</v>
      </c>
      <c r="I57" s="62"/>
      <c r="J57" s="470">
        <f t="shared" si="0"/>
        <v>150</v>
      </c>
      <c r="K57" s="471"/>
    </row>
    <row r="58" spans="2:11">
      <c r="B58" s="474" t="s">
        <v>346</v>
      </c>
      <c r="D58" s="469">
        <v>100</v>
      </c>
      <c r="E58" s="469"/>
      <c r="F58" s="469">
        <f t="shared" si="8"/>
        <v>100</v>
      </c>
      <c r="H58" s="168" t="s">
        <v>100</v>
      </c>
      <c r="I58" s="62"/>
      <c r="J58" s="470">
        <f t="shared" si="0"/>
        <v>100</v>
      </c>
      <c r="K58" s="471"/>
    </row>
    <row r="59" spans="2:11">
      <c r="B59" s="474" t="s">
        <v>335</v>
      </c>
      <c r="D59" s="469">
        <v>100</v>
      </c>
      <c r="E59" s="469"/>
      <c r="F59" s="469">
        <f t="shared" si="8"/>
        <v>100</v>
      </c>
      <c r="H59" s="168" t="s">
        <v>100</v>
      </c>
      <c r="I59" s="62"/>
      <c r="J59" s="470">
        <f t="shared" si="0"/>
        <v>100</v>
      </c>
      <c r="K59" s="471"/>
    </row>
    <row r="60" spans="2:11">
      <c r="B60" s="474" t="s">
        <v>336</v>
      </c>
      <c r="D60" s="469">
        <v>25</v>
      </c>
      <c r="E60" s="469"/>
      <c r="F60" s="469">
        <f t="shared" si="8"/>
        <v>25</v>
      </c>
      <c r="H60" s="168" t="s">
        <v>100</v>
      </c>
      <c r="I60" s="62"/>
      <c r="J60" s="470">
        <f t="shared" si="0"/>
        <v>25</v>
      </c>
      <c r="K60" s="471"/>
    </row>
    <row r="61" spans="2:11">
      <c r="B61" s="474" t="s">
        <v>338</v>
      </c>
      <c r="D61" s="469">
        <v>50</v>
      </c>
      <c r="E61" s="469"/>
      <c r="F61" s="469">
        <f t="shared" si="8"/>
        <v>50</v>
      </c>
      <c r="H61" s="168" t="s">
        <v>100</v>
      </c>
      <c r="I61" s="62"/>
      <c r="J61" s="470">
        <f t="shared" si="0"/>
        <v>50</v>
      </c>
      <c r="K61" s="471"/>
    </row>
    <row r="62" spans="2:11">
      <c r="B62" s="474" t="s">
        <v>347</v>
      </c>
      <c r="D62" s="469">
        <v>25</v>
      </c>
      <c r="E62" s="469"/>
      <c r="F62" s="469">
        <f t="shared" si="8"/>
        <v>25</v>
      </c>
      <c r="H62" s="168" t="s">
        <v>100</v>
      </c>
      <c r="I62" s="62"/>
      <c r="J62" s="470">
        <f t="shared" si="0"/>
        <v>25</v>
      </c>
      <c r="K62" s="471"/>
    </row>
    <row r="63" spans="2:11">
      <c r="B63" s="474" t="s">
        <v>348</v>
      </c>
      <c r="D63" s="469">
        <v>15</v>
      </c>
      <c r="E63" s="469"/>
      <c r="F63" s="469">
        <f t="shared" si="8"/>
        <v>15</v>
      </c>
      <c r="H63" s="168" t="s">
        <v>100</v>
      </c>
      <c r="I63" s="62"/>
      <c r="J63" s="470">
        <f t="shared" si="0"/>
        <v>15</v>
      </c>
      <c r="K63" s="471"/>
    </row>
    <row r="64" spans="2:11">
      <c r="B64" s="475" t="s">
        <v>349</v>
      </c>
      <c r="D64" s="469"/>
      <c r="E64" s="469"/>
      <c r="F64" s="469"/>
      <c r="H64" s="168"/>
      <c r="I64" s="62"/>
      <c r="J64" s="470"/>
      <c r="K64" s="471"/>
    </row>
    <row r="65" spans="2:11">
      <c r="B65" s="474" t="s">
        <v>230</v>
      </c>
      <c r="D65" s="469">
        <v>300</v>
      </c>
      <c r="E65" s="469"/>
      <c r="F65" s="469">
        <f t="shared" ref="F65:F68" si="9">D65</f>
        <v>300</v>
      </c>
      <c r="H65" s="168" t="s">
        <v>100</v>
      </c>
      <c r="I65" s="62"/>
      <c r="J65" s="470">
        <f t="shared" si="0"/>
        <v>300</v>
      </c>
      <c r="K65" s="471"/>
    </row>
    <row r="66" spans="2:11">
      <c r="B66" s="474" t="s">
        <v>234</v>
      </c>
      <c r="D66" s="469">
        <v>300</v>
      </c>
      <c r="E66" s="469"/>
      <c r="F66" s="469">
        <f t="shared" si="9"/>
        <v>300</v>
      </c>
      <c r="H66" s="168" t="s">
        <v>100</v>
      </c>
      <c r="I66" s="62"/>
      <c r="J66" s="470">
        <f t="shared" si="0"/>
        <v>300</v>
      </c>
      <c r="K66" s="471"/>
    </row>
    <row r="67" spans="2:11">
      <c r="B67" s="474" t="s">
        <v>347</v>
      </c>
      <c r="D67" s="469">
        <v>25</v>
      </c>
      <c r="E67" s="469"/>
      <c r="F67" s="469">
        <f t="shared" si="9"/>
        <v>25</v>
      </c>
      <c r="H67" s="168" t="s">
        <v>100</v>
      </c>
      <c r="I67" s="62"/>
      <c r="J67" s="470">
        <f t="shared" si="0"/>
        <v>25</v>
      </c>
      <c r="K67" s="471"/>
    </row>
    <row r="68" spans="2:11">
      <c r="B68" s="474" t="s">
        <v>348</v>
      </c>
      <c r="D68" s="469">
        <v>15</v>
      </c>
      <c r="E68" s="469"/>
      <c r="F68" s="469">
        <f t="shared" si="9"/>
        <v>15</v>
      </c>
      <c r="H68" s="168" t="s">
        <v>100</v>
      </c>
      <c r="I68" s="62"/>
      <c r="J68" s="470">
        <f t="shared" si="0"/>
        <v>15</v>
      </c>
      <c r="K68" s="471"/>
    </row>
    <row r="69" spans="2:11">
      <c r="B69" s="475" t="s">
        <v>350</v>
      </c>
      <c r="D69" s="469"/>
      <c r="E69" s="469"/>
      <c r="F69" s="469"/>
      <c r="H69" s="168"/>
      <c r="I69" s="62"/>
      <c r="J69" s="470"/>
      <c r="K69" s="471"/>
    </row>
    <row r="70" spans="2:11">
      <c r="B70" s="474" t="s">
        <v>332</v>
      </c>
      <c r="D70" s="469">
        <v>200</v>
      </c>
      <c r="E70" s="469"/>
      <c r="F70" s="469">
        <f t="shared" ref="F70:F75" si="10">D70</f>
        <v>200</v>
      </c>
      <c r="H70" s="168" t="s">
        <v>100</v>
      </c>
      <c r="I70" s="62"/>
      <c r="J70" s="470">
        <f t="shared" si="0"/>
        <v>200</v>
      </c>
      <c r="K70" s="471"/>
    </row>
    <row r="71" spans="2:11">
      <c r="B71" s="474" t="s">
        <v>351</v>
      </c>
      <c r="D71" s="469">
        <v>100</v>
      </c>
      <c r="E71" s="469"/>
      <c r="F71" s="469">
        <f t="shared" si="10"/>
        <v>100</v>
      </c>
      <c r="H71" s="168" t="s">
        <v>100</v>
      </c>
      <c r="I71" s="62"/>
      <c r="J71" s="470">
        <f t="shared" si="0"/>
        <v>100</v>
      </c>
      <c r="K71" s="471"/>
    </row>
    <row r="72" spans="2:11">
      <c r="B72" s="474" t="s">
        <v>338</v>
      </c>
      <c r="D72" s="469">
        <v>50</v>
      </c>
      <c r="E72" s="469"/>
      <c r="F72" s="469">
        <f t="shared" si="10"/>
        <v>50</v>
      </c>
      <c r="H72" s="168" t="s">
        <v>100</v>
      </c>
      <c r="I72" s="62"/>
      <c r="J72" s="470">
        <f t="shared" si="0"/>
        <v>50</v>
      </c>
      <c r="K72" s="471"/>
    </row>
    <row r="73" spans="2:11">
      <c r="B73" s="474" t="s">
        <v>234</v>
      </c>
      <c r="D73" s="469">
        <v>200</v>
      </c>
      <c r="E73" s="469"/>
      <c r="F73" s="469">
        <f t="shared" si="10"/>
        <v>200</v>
      </c>
      <c r="H73" s="168" t="s">
        <v>100</v>
      </c>
      <c r="I73" s="62"/>
      <c r="J73" s="470">
        <f t="shared" si="0"/>
        <v>200</v>
      </c>
      <c r="K73" s="471"/>
    </row>
    <row r="74" spans="2:11">
      <c r="B74" s="474" t="s">
        <v>335</v>
      </c>
      <c r="D74" s="469">
        <v>100</v>
      </c>
      <c r="E74" s="469"/>
      <c r="F74" s="469">
        <f t="shared" si="10"/>
        <v>100</v>
      </c>
      <c r="H74" s="168" t="s">
        <v>100</v>
      </c>
      <c r="I74" s="62"/>
      <c r="J74" s="470">
        <f t="shared" si="0"/>
        <v>100</v>
      </c>
      <c r="K74" s="471"/>
    </row>
    <row r="75" spans="2:11">
      <c r="B75" s="474" t="s">
        <v>348</v>
      </c>
      <c r="D75" s="469">
        <v>15</v>
      </c>
      <c r="E75" s="469"/>
      <c r="F75" s="469">
        <f t="shared" si="10"/>
        <v>15</v>
      </c>
      <c r="H75" s="168" t="s">
        <v>100</v>
      </c>
      <c r="I75" s="62"/>
      <c r="J75" s="470">
        <f t="shared" si="0"/>
        <v>15</v>
      </c>
      <c r="K75" s="471"/>
    </row>
    <row r="76" spans="2:11">
      <c r="B76" s="476" t="s">
        <v>352</v>
      </c>
      <c r="D76" s="469"/>
      <c r="E76" s="469"/>
      <c r="F76" s="469"/>
      <c r="H76" s="168"/>
      <c r="I76" s="62"/>
      <c r="J76" s="470"/>
      <c r="K76" s="471"/>
    </row>
    <row r="77" spans="2:11">
      <c r="B77" s="474" t="s">
        <v>332</v>
      </c>
      <c r="D77" s="469">
        <v>200</v>
      </c>
      <c r="E77" s="469"/>
      <c r="F77" s="469">
        <f t="shared" ref="F77:F82" si="11">D77</f>
        <v>200</v>
      </c>
      <c r="H77" s="168" t="s">
        <v>100</v>
      </c>
      <c r="I77" s="62"/>
      <c r="J77" s="470">
        <f t="shared" si="0"/>
        <v>200</v>
      </c>
      <c r="K77" s="471"/>
    </row>
    <row r="78" spans="2:11">
      <c r="B78" s="474" t="s">
        <v>351</v>
      </c>
      <c r="D78" s="469">
        <v>100</v>
      </c>
      <c r="E78" s="469"/>
      <c r="F78" s="469">
        <f t="shared" si="11"/>
        <v>100</v>
      </c>
      <c r="H78" s="168" t="s">
        <v>100</v>
      </c>
      <c r="I78" s="62"/>
      <c r="J78" s="470">
        <f t="shared" si="0"/>
        <v>100</v>
      </c>
      <c r="K78" s="471"/>
    </row>
    <row r="79" spans="2:11">
      <c r="B79" s="474" t="s">
        <v>338</v>
      </c>
      <c r="D79" s="469">
        <v>50</v>
      </c>
      <c r="E79" s="469"/>
      <c r="F79" s="469">
        <f t="shared" si="11"/>
        <v>50</v>
      </c>
      <c r="H79" s="168" t="s">
        <v>100</v>
      </c>
      <c r="I79" s="62"/>
      <c r="J79" s="470">
        <f t="shared" ref="J79:J90" si="12">F79</f>
        <v>50</v>
      </c>
      <c r="K79" s="471"/>
    </row>
    <row r="80" spans="2:11">
      <c r="B80" s="474" t="s">
        <v>234</v>
      </c>
      <c r="D80" s="469">
        <v>200</v>
      </c>
      <c r="E80" s="469"/>
      <c r="F80" s="469">
        <f t="shared" si="11"/>
        <v>200</v>
      </c>
      <c r="H80" s="168" t="s">
        <v>100</v>
      </c>
      <c r="I80" s="62"/>
      <c r="J80" s="470">
        <f t="shared" si="12"/>
        <v>200</v>
      </c>
      <c r="K80" s="471"/>
    </row>
    <row r="81" spans="2:11">
      <c r="B81" s="474" t="s">
        <v>335</v>
      </c>
      <c r="D81" s="469">
        <v>100</v>
      </c>
      <c r="E81" s="469"/>
      <c r="F81" s="469">
        <f t="shared" si="11"/>
        <v>100</v>
      </c>
      <c r="H81" s="168" t="s">
        <v>100</v>
      </c>
      <c r="I81" s="62"/>
      <c r="J81" s="470">
        <f t="shared" si="12"/>
        <v>100</v>
      </c>
      <c r="K81" s="471"/>
    </row>
    <row r="82" spans="2:11">
      <c r="B82" s="474" t="s">
        <v>348</v>
      </c>
      <c r="D82" s="469">
        <v>15</v>
      </c>
      <c r="E82" s="469"/>
      <c r="F82" s="469">
        <f t="shared" si="11"/>
        <v>15</v>
      </c>
      <c r="H82" s="168" t="s">
        <v>100</v>
      </c>
      <c r="I82" s="62"/>
      <c r="J82" s="470">
        <f t="shared" si="12"/>
        <v>15</v>
      </c>
      <c r="K82" s="471"/>
    </row>
    <row r="83" spans="2:11">
      <c r="B83" s="476" t="s">
        <v>353</v>
      </c>
      <c r="D83" s="469"/>
      <c r="E83" s="469"/>
      <c r="F83" s="469"/>
      <c r="H83" s="168"/>
      <c r="I83" s="62"/>
      <c r="J83" s="470"/>
      <c r="K83" s="471"/>
    </row>
    <row r="84" spans="2:11">
      <c r="B84" s="474" t="s">
        <v>332</v>
      </c>
      <c r="D84" s="469">
        <v>300</v>
      </c>
      <c r="E84" s="469"/>
      <c r="F84" s="469">
        <f t="shared" ref="F84:F87" si="13">D84</f>
        <v>300</v>
      </c>
      <c r="H84" s="168" t="s">
        <v>100</v>
      </c>
      <c r="I84" s="62"/>
      <c r="J84" s="470">
        <f t="shared" si="12"/>
        <v>300</v>
      </c>
      <c r="K84" s="471"/>
    </row>
    <row r="85" spans="2:11">
      <c r="B85" s="474" t="s">
        <v>234</v>
      </c>
      <c r="D85" s="469">
        <v>300</v>
      </c>
      <c r="E85" s="469"/>
      <c r="F85" s="469">
        <f t="shared" si="13"/>
        <v>300</v>
      </c>
      <c r="H85" s="168" t="s">
        <v>100</v>
      </c>
      <c r="I85" s="62"/>
      <c r="J85" s="470">
        <f t="shared" si="12"/>
        <v>300</v>
      </c>
      <c r="K85" s="471"/>
    </row>
    <row r="86" spans="2:11">
      <c r="B86" s="474" t="s">
        <v>347</v>
      </c>
      <c r="D86" s="469">
        <v>25</v>
      </c>
      <c r="E86" s="469"/>
      <c r="F86" s="469">
        <f t="shared" si="13"/>
        <v>25</v>
      </c>
      <c r="H86" s="168" t="s">
        <v>100</v>
      </c>
      <c r="I86" s="62"/>
      <c r="J86" s="470">
        <f t="shared" si="12"/>
        <v>25</v>
      </c>
      <c r="K86" s="471"/>
    </row>
    <row r="87" spans="2:11">
      <c r="B87" s="474" t="s">
        <v>348</v>
      </c>
      <c r="D87" s="469">
        <v>15</v>
      </c>
      <c r="E87" s="469"/>
      <c r="F87" s="469">
        <f t="shared" si="13"/>
        <v>15</v>
      </c>
      <c r="H87" s="168" t="s">
        <v>100</v>
      </c>
      <c r="I87" s="62"/>
      <c r="J87" s="470">
        <f t="shared" si="12"/>
        <v>15</v>
      </c>
      <c r="K87" s="471"/>
    </row>
    <row r="88" spans="2:11">
      <c r="B88" s="476" t="s">
        <v>354</v>
      </c>
      <c r="D88" s="469"/>
      <c r="E88" s="469"/>
      <c r="F88" s="469"/>
      <c r="H88" s="168"/>
      <c r="I88" s="62"/>
      <c r="J88" s="470"/>
      <c r="K88" s="471"/>
    </row>
    <row r="89" spans="2:11">
      <c r="B89" s="474" t="s">
        <v>355</v>
      </c>
      <c r="D89" s="469">
        <v>40</v>
      </c>
      <c r="E89" s="469"/>
      <c r="F89" s="469">
        <f t="shared" ref="F89:F90" si="14">D89</f>
        <v>40</v>
      </c>
      <c r="H89" s="168" t="s">
        <v>100</v>
      </c>
      <c r="I89" s="62"/>
      <c r="J89" s="470">
        <f t="shared" si="12"/>
        <v>40</v>
      </c>
      <c r="K89" s="471"/>
    </row>
    <row r="90" spans="2:11">
      <c r="B90" s="474" t="s">
        <v>234</v>
      </c>
      <c r="D90" s="469">
        <v>20</v>
      </c>
      <c r="E90" s="469"/>
      <c r="F90" s="469">
        <f t="shared" si="14"/>
        <v>20</v>
      </c>
      <c r="H90" s="168" t="s">
        <v>100</v>
      </c>
      <c r="I90" s="62"/>
      <c r="J90" s="470">
        <f t="shared" si="12"/>
        <v>20</v>
      </c>
      <c r="K90" s="471"/>
    </row>
    <row r="91" spans="2:11">
      <c r="D91" s="477"/>
      <c r="E91" s="477"/>
    </row>
  </sheetData>
  <mergeCells count="1">
    <mergeCell ref="L1:P1"/>
  </mergeCells>
  <printOptions horizontalCentered="1"/>
  <pageMargins left="0.74803149606299213" right="0.74803149606299213" top="0.98425196850393704" bottom="0.98425196850393704" header="0.51181102362204722" footer="0.51181102362204722"/>
  <pageSetup paperSize="9" scale="80" firstPageNumber="80" orientation="landscape" useFirstPageNumber="1" r:id="rId1"/>
  <headerFooter alignWithMargins="0">
    <oddFooter xml:space="preserve">&amp;C&amp;"Gill Sans MT Light,Regular"Page 12.10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B3764-A2D3-4195-96CC-66CB3D2B93D1}">
  <sheetPr>
    <tabColor rgb="FFFFC000"/>
    <pageSetUpPr fitToPage="1"/>
  </sheetPr>
  <dimension ref="A2:K62"/>
  <sheetViews>
    <sheetView showGridLines="0" zoomScale="80" zoomScaleNormal="80" zoomScaleSheetLayoutView="85" workbookViewId="0">
      <pane xSplit="3" ySplit="6" topLeftCell="D31" activePane="bottomRight" state="frozen"/>
      <selection pane="topRight" activeCell="D1" sqref="D1"/>
      <selection pane="bottomLeft" activeCell="A7" sqref="A7"/>
      <selection pane="bottomRight" activeCell="L50" sqref="L50"/>
    </sheetView>
  </sheetViews>
  <sheetFormatPr defaultColWidth="9.140625" defaultRowHeight="15"/>
  <cols>
    <col min="1" max="1" width="3.7109375" style="76" customWidth="1"/>
    <col min="2" max="2" width="76.5703125" style="76" customWidth="1"/>
    <col min="3" max="3" width="2.28515625" style="76" customWidth="1"/>
    <col min="4" max="4" width="12.5703125" style="76" customWidth="1"/>
    <col min="5" max="5" width="2.85546875" style="76" customWidth="1"/>
    <col min="6" max="6" width="12.5703125" style="76" customWidth="1"/>
    <col min="7" max="7" width="2.85546875" style="76" customWidth="1"/>
    <col min="8" max="8" width="8.85546875" style="76" customWidth="1"/>
    <col min="9" max="9" width="2.28515625" style="76" customWidth="1"/>
    <col min="10" max="10" width="12.5703125" style="76" customWidth="1"/>
    <col min="11" max="11" width="2.42578125" style="76" customWidth="1"/>
    <col min="12" max="16384" width="9.140625" style="76"/>
  </cols>
  <sheetData>
    <row r="2" spans="1:11" ht="20.25">
      <c r="B2" s="369" t="s">
        <v>171</v>
      </c>
    </row>
    <row r="4" spans="1:11" ht="18" customHeight="1">
      <c r="D4" s="97" t="s">
        <v>757</v>
      </c>
      <c r="F4" s="97" t="s">
        <v>932</v>
      </c>
      <c r="G4" s="97"/>
      <c r="I4" s="59"/>
      <c r="J4" s="97" t="s">
        <v>932</v>
      </c>
      <c r="K4" s="380"/>
    </row>
    <row r="5" spans="1:11" s="381" customFormat="1" ht="31.5">
      <c r="C5" s="76"/>
      <c r="D5" s="266" t="s">
        <v>30</v>
      </c>
      <c r="E5" s="76"/>
      <c r="F5" s="266" t="s">
        <v>30</v>
      </c>
      <c r="G5" s="150"/>
      <c r="H5" s="221" t="s">
        <v>29</v>
      </c>
      <c r="I5" s="59"/>
      <c r="J5" s="221" t="s">
        <v>28</v>
      </c>
      <c r="K5" s="382"/>
    </row>
    <row r="6" spans="1:11" ht="15.75">
      <c r="B6" s="383"/>
      <c r="D6" s="384" t="s">
        <v>293</v>
      </c>
      <c r="F6" s="384" t="s">
        <v>293</v>
      </c>
      <c r="G6" s="384"/>
      <c r="H6" s="223" t="s">
        <v>294</v>
      </c>
      <c r="I6" s="223"/>
      <c r="J6" s="384" t="s">
        <v>295</v>
      </c>
      <c r="K6" s="384"/>
    </row>
    <row r="7" spans="1:11" ht="15.75">
      <c r="B7" s="104" t="s">
        <v>34</v>
      </c>
      <c r="D7" s="99"/>
      <c r="E7" s="99"/>
      <c r="F7" s="99"/>
      <c r="G7" s="99"/>
      <c r="H7" s="62" t="s">
        <v>0</v>
      </c>
      <c r="I7" s="62"/>
      <c r="J7" s="62"/>
      <c r="K7" s="99"/>
    </row>
    <row r="8" spans="1:11">
      <c r="A8" s="96"/>
      <c r="B8" s="96" t="s">
        <v>713</v>
      </c>
      <c r="D8" s="99"/>
      <c r="E8" s="99"/>
      <c r="F8" s="99"/>
      <c r="G8" s="99"/>
      <c r="H8" s="385"/>
      <c r="I8" s="385"/>
      <c r="J8" s="67"/>
      <c r="K8" s="99"/>
    </row>
    <row r="9" spans="1:11">
      <c r="A9" s="96"/>
      <c r="B9" s="386" t="s">
        <v>714</v>
      </c>
      <c r="D9" s="62">
        <v>336</v>
      </c>
      <c r="E9" s="62"/>
      <c r="F9" s="62">
        <v>352.8</v>
      </c>
      <c r="G9" s="98"/>
      <c r="H9" s="168" t="s">
        <v>100</v>
      </c>
      <c r="I9" s="168"/>
      <c r="J9" s="62">
        <f>F9</f>
        <v>352.8</v>
      </c>
      <c r="K9" s="99"/>
    </row>
    <row r="10" spans="1:11">
      <c r="A10" s="96"/>
      <c r="B10" s="386" t="s">
        <v>323</v>
      </c>
      <c r="D10" s="62">
        <v>41</v>
      </c>
      <c r="E10" s="62"/>
      <c r="F10" s="62">
        <v>43.05</v>
      </c>
      <c r="G10" s="98"/>
      <c r="H10" s="168" t="s">
        <v>100</v>
      </c>
      <c r="I10" s="168"/>
      <c r="J10" s="62">
        <f t="shared" ref="J10:J49" si="0">F10</f>
        <v>43.05</v>
      </c>
      <c r="K10" s="99"/>
    </row>
    <row r="11" spans="1:11">
      <c r="A11" s="96"/>
      <c r="B11" s="386" t="s">
        <v>229</v>
      </c>
      <c r="D11" s="62">
        <v>55</v>
      </c>
      <c r="E11" s="62"/>
      <c r="F11" s="62">
        <v>57.75</v>
      </c>
      <c r="G11" s="102"/>
      <c r="H11" s="168" t="s">
        <v>100</v>
      </c>
      <c r="I11" s="168"/>
      <c r="J11" s="62">
        <f t="shared" si="0"/>
        <v>57.75</v>
      </c>
      <c r="K11" s="99"/>
    </row>
    <row r="12" spans="1:11">
      <c r="A12" s="96"/>
      <c r="B12" s="386" t="s">
        <v>324</v>
      </c>
      <c r="D12" s="62">
        <v>5</v>
      </c>
      <c r="E12" s="62"/>
      <c r="F12" s="62">
        <f>+D12*1</f>
        <v>5</v>
      </c>
      <c r="G12" s="102"/>
      <c r="H12" s="168" t="s">
        <v>100</v>
      </c>
      <c r="I12" s="168"/>
      <c r="J12" s="62">
        <f t="shared" si="0"/>
        <v>5</v>
      </c>
      <c r="K12" s="99"/>
    </row>
    <row r="13" spans="1:11">
      <c r="A13" s="96"/>
      <c r="B13" s="386" t="s">
        <v>161</v>
      </c>
      <c r="D13" s="62">
        <v>40</v>
      </c>
      <c r="E13" s="62"/>
      <c r="F13" s="62">
        <v>40</v>
      </c>
      <c r="G13" s="98"/>
      <c r="H13" s="168" t="s">
        <v>100</v>
      </c>
      <c r="I13" s="168"/>
      <c r="J13" s="62">
        <f t="shared" si="0"/>
        <v>40</v>
      </c>
      <c r="K13" s="99"/>
    </row>
    <row r="14" spans="1:11">
      <c r="A14" s="96"/>
      <c r="B14" s="386" t="s">
        <v>325</v>
      </c>
      <c r="D14" s="62">
        <v>50</v>
      </c>
      <c r="E14" s="62"/>
      <c r="F14" s="158">
        <v>50</v>
      </c>
      <c r="G14" s="98"/>
      <c r="H14" s="168" t="s">
        <v>100</v>
      </c>
      <c r="I14" s="168"/>
      <c r="J14" s="158">
        <f t="shared" si="0"/>
        <v>50</v>
      </c>
      <c r="K14" s="99"/>
    </row>
    <row r="15" spans="1:11">
      <c r="A15" s="96"/>
      <c r="B15" s="386" t="s">
        <v>759</v>
      </c>
      <c r="D15" s="62">
        <v>39</v>
      </c>
      <c r="E15" s="62"/>
      <c r="F15" s="158">
        <v>40.950000000000003</v>
      </c>
      <c r="G15" s="98"/>
      <c r="H15" s="168" t="s">
        <v>100</v>
      </c>
      <c r="I15" s="168"/>
      <c r="J15" s="158">
        <f t="shared" ref="J15" si="1">F15</f>
        <v>40.950000000000003</v>
      </c>
      <c r="K15" s="99"/>
    </row>
    <row r="16" spans="1:11">
      <c r="A16" s="96"/>
      <c r="B16" s="386"/>
      <c r="D16" s="62"/>
      <c r="E16" s="62"/>
      <c r="F16" s="62"/>
      <c r="G16" s="98"/>
      <c r="H16" s="168"/>
      <c r="I16" s="168"/>
      <c r="J16" s="62"/>
      <c r="K16" s="99"/>
    </row>
    <row r="17" spans="1:11">
      <c r="A17" s="96"/>
      <c r="B17" s="386"/>
      <c r="D17" s="62"/>
      <c r="E17" s="62"/>
      <c r="F17" s="62"/>
      <c r="G17" s="98"/>
      <c r="H17" s="168"/>
      <c r="I17" s="168"/>
      <c r="J17" s="62"/>
      <c r="K17" s="99"/>
    </row>
    <row r="18" spans="1:11">
      <c r="A18" s="96"/>
      <c r="B18" s="387" t="s">
        <v>765</v>
      </c>
      <c r="D18" s="62"/>
      <c r="E18" s="62"/>
      <c r="F18" s="62"/>
      <c r="G18" s="98"/>
      <c r="H18" s="168"/>
      <c r="I18" s="168"/>
      <c r="J18" s="62"/>
      <c r="K18" s="99"/>
    </row>
    <row r="19" spans="1:11">
      <c r="A19" s="96"/>
      <c r="B19" s="388" t="s">
        <v>760</v>
      </c>
      <c r="D19" s="389">
        <v>132</v>
      </c>
      <c r="E19" s="389"/>
      <c r="F19" s="389">
        <f>+D19*1.05</f>
        <v>138.6</v>
      </c>
      <c r="G19" s="98"/>
      <c r="H19" s="390" t="s">
        <v>100</v>
      </c>
      <c r="I19" s="390"/>
      <c r="J19" s="389">
        <f t="shared" ref="J19:J26" si="2">F19</f>
        <v>138.6</v>
      </c>
      <c r="K19" s="99"/>
    </row>
    <row r="20" spans="1:11">
      <c r="A20" s="96"/>
      <c r="B20" s="478" t="s">
        <v>768</v>
      </c>
      <c r="D20" s="389">
        <v>86</v>
      </c>
      <c r="E20" s="389"/>
      <c r="F20" s="389">
        <f t="shared" ref="F20:F24" si="3">+D20*1.05</f>
        <v>90.3</v>
      </c>
      <c r="G20" s="98"/>
      <c r="H20" s="390"/>
      <c r="I20" s="390"/>
      <c r="J20" s="389">
        <f t="shared" si="2"/>
        <v>90.3</v>
      </c>
      <c r="K20" s="99"/>
    </row>
    <row r="21" spans="1:11">
      <c r="A21" s="96"/>
      <c r="B21" s="386" t="s">
        <v>761</v>
      </c>
      <c r="D21" s="168">
        <v>341</v>
      </c>
      <c r="E21" s="168"/>
      <c r="F21" s="389">
        <f t="shared" si="3"/>
        <v>358.05</v>
      </c>
      <c r="G21" s="391"/>
      <c r="H21" s="168" t="s">
        <v>100</v>
      </c>
      <c r="I21" s="168"/>
      <c r="J21" s="389">
        <f t="shared" si="2"/>
        <v>358.05</v>
      </c>
      <c r="K21" s="99"/>
    </row>
    <row r="22" spans="1:11">
      <c r="A22" s="96"/>
      <c r="B22" s="478" t="s">
        <v>768</v>
      </c>
      <c r="D22" s="168">
        <v>223</v>
      </c>
      <c r="E22" s="168"/>
      <c r="F22" s="389">
        <f t="shared" si="3"/>
        <v>234.15</v>
      </c>
      <c r="G22" s="391"/>
      <c r="H22" s="168"/>
      <c r="I22" s="168"/>
      <c r="J22" s="389">
        <f t="shared" si="2"/>
        <v>234.15</v>
      </c>
      <c r="K22" s="99"/>
    </row>
    <row r="23" spans="1:11">
      <c r="A23" s="179"/>
      <c r="B23" s="386" t="s">
        <v>762</v>
      </c>
      <c r="D23" s="168">
        <v>46</v>
      </c>
      <c r="E23" s="168"/>
      <c r="F23" s="389">
        <f t="shared" si="3"/>
        <v>48.300000000000004</v>
      </c>
      <c r="G23" s="391"/>
      <c r="H23" s="168" t="s">
        <v>100</v>
      </c>
      <c r="I23" s="168"/>
      <c r="J23" s="389">
        <f t="shared" si="2"/>
        <v>48.300000000000004</v>
      </c>
      <c r="K23" s="99"/>
    </row>
    <row r="24" spans="1:11">
      <c r="A24" s="96"/>
      <c r="B24" s="386" t="s">
        <v>763</v>
      </c>
      <c r="D24" s="62">
        <v>41</v>
      </c>
      <c r="E24" s="62"/>
      <c r="F24" s="389">
        <f t="shared" si="3"/>
        <v>43.050000000000004</v>
      </c>
      <c r="G24" s="98"/>
      <c r="H24" s="168" t="s">
        <v>100</v>
      </c>
      <c r="I24" s="168"/>
      <c r="J24" s="389">
        <f t="shared" si="2"/>
        <v>43.050000000000004</v>
      </c>
      <c r="K24" s="99"/>
    </row>
    <row r="25" spans="1:11">
      <c r="A25" s="96"/>
      <c r="B25" s="386" t="s">
        <v>715</v>
      </c>
      <c r="D25" s="62">
        <v>22</v>
      </c>
      <c r="E25" s="62"/>
      <c r="F25" s="62">
        <v>43.05</v>
      </c>
      <c r="G25" s="98"/>
      <c r="H25" s="168" t="s">
        <v>100</v>
      </c>
      <c r="I25" s="168"/>
      <c r="J25" s="389">
        <f t="shared" si="2"/>
        <v>43.05</v>
      </c>
      <c r="K25" s="99"/>
    </row>
    <row r="26" spans="1:11">
      <c r="A26" s="155"/>
      <c r="B26" s="386" t="s">
        <v>764</v>
      </c>
      <c r="D26" s="62">
        <v>39</v>
      </c>
      <c r="E26" s="62"/>
      <c r="F26" s="62">
        <v>40.950000000000003</v>
      </c>
      <c r="G26" s="62"/>
      <c r="H26" s="168" t="s">
        <v>100</v>
      </c>
      <c r="I26" s="168"/>
      <c r="J26" s="389">
        <f t="shared" si="2"/>
        <v>40.950000000000003</v>
      </c>
      <c r="K26" s="99"/>
    </row>
    <row r="27" spans="1:11">
      <c r="A27" s="96"/>
      <c r="B27" s="386"/>
      <c r="D27" s="62"/>
      <c r="E27" s="62"/>
      <c r="F27" s="62"/>
      <c r="G27" s="62"/>
      <c r="H27" s="168"/>
      <c r="I27" s="62"/>
      <c r="J27" s="62"/>
      <c r="K27" s="99"/>
    </row>
    <row r="28" spans="1:11">
      <c r="A28" s="96"/>
      <c r="B28" s="387" t="s">
        <v>766</v>
      </c>
      <c r="D28" s="62"/>
      <c r="E28" s="62"/>
      <c r="F28" s="62"/>
      <c r="G28" s="98"/>
      <c r="H28" s="168"/>
      <c r="I28" s="168"/>
      <c r="J28" s="62"/>
      <c r="K28" s="99"/>
    </row>
    <row r="29" spans="1:11">
      <c r="A29" s="96"/>
      <c r="B29" s="388" t="s">
        <v>760</v>
      </c>
      <c r="D29" s="389">
        <v>78</v>
      </c>
      <c r="E29" s="389"/>
      <c r="F29" s="389">
        <f>+D29*1.05</f>
        <v>81.900000000000006</v>
      </c>
      <c r="G29" s="98"/>
      <c r="H29" s="390" t="s">
        <v>100</v>
      </c>
      <c r="I29" s="390"/>
      <c r="J29" s="389">
        <f t="shared" si="0"/>
        <v>81.900000000000006</v>
      </c>
      <c r="K29" s="99"/>
    </row>
    <row r="30" spans="1:11">
      <c r="A30" s="96"/>
      <c r="B30" s="478" t="s">
        <v>768</v>
      </c>
      <c r="D30" s="389">
        <v>60</v>
      </c>
      <c r="E30" s="389"/>
      <c r="F30" s="389">
        <f t="shared" ref="F30:F40" si="4">+D30*1.05</f>
        <v>63</v>
      </c>
      <c r="G30" s="98"/>
      <c r="H30" s="390"/>
      <c r="I30" s="390"/>
      <c r="J30" s="389">
        <f t="shared" si="0"/>
        <v>63</v>
      </c>
      <c r="K30" s="99"/>
    </row>
    <row r="31" spans="1:11">
      <c r="A31" s="96"/>
      <c r="B31" s="386" t="s">
        <v>761</v>
      </c>
      <c r="D31" s="168">
        <v>204</v>
      </c>
      <c r="E31" s="168"/>
      <c r="F31" s="389">
        <f t="shared" si="4"/>
        <v>214.20000000000002</v>
      </c>
      <c r="G31" s="391"/>
      <c r="H31" s="168" t="s">
        <v>100</v>
      </c>
      <c r="I31" s="168"/>
      <c r="J31" s="389">
        <f t="shared" si="0"/>
        <v>214.20000000000002</v>
      </c>
      <c r="K31" s="99"/>
    </row>
    <row r="32" spans="1:11">
      <c r="A32" s="96"/>
      <c r="B32" s="478" t="s">
        <v>768</v>
      </c>
      <c r="D32" s="168">
        <v>158</v>
      </c>
      <c r="E32" s="168"/>
      <c r="F32" s="389">
        <f t="shared" si="4"/>
        <v>165.9</v>
      </c>
      <c r="G32" s="391"/>
      <c r="H32" s="168"/>
      <c r="I32" s="168"/>
      <c r="J32" s="389">
        <f t="shared" si="0"/>
        <v>165.9</v>
      </c>
      <c r="K32" s="99"/>
    </row>
    <row r="33" spans="1:11">
      <c r="A33" s="179"/>
      <c r="B33" s="386" t="s">
        <v>767</v>
      </c>
      <c r="D33" s="168">
        <v>158</v>
      </c>
      <c r="E33" s="168"/>
      <c r="F33" s="389">
        <f t="shared" si="4"/>
        <v>165.9</v>
      </c>
      <c r="G33" s="391"/>
      <c r="H33" s="168" t="s">
        <v>100</v>
      </c>
      <c r="I33" s="168"/>
      <c r="J33" s="62">
        <f t="shared" ref="J33:J34" si="5">F33</f>
        <v>165.9</v>
      </c>
      <c r="K33" s="99"/>
    </row>
    <row r="34" spans="1:11">
      <c r="A34" s="96"/>
      <c r="B34" s="386" t="s">
        <v>763</v>
      </c>
      <c r="D34" s="168">
        <v>46</v>
      </c>
      <c r="E34" s="168"/>
      <c r="F34" s="389">
        <f t="shared" si="4"/>
        <v>48.300000000000004</v>
      </c>
      <c r="G34" s="391"/>
      <c r="H34" s="168" t="s">
        <v>100</v>
      </c>
      <c r="I34" s="168"/>
      <c r="J34" s="62">
        <f t="shared" si="5"/>
        <v>48.300000000000004</v>
      </c>
      <c r="K34" s="99"/>
    </row>
    <row r="35" spans="1:11">
      <c r="A35" s="155"/>
      <c r="B35" s="386" t="s">
        <v>715</v>
      </c>
      <c r="D35" s="62">
        <v>41</v>
      </c>
      <c r="E35" s="62"/>
      <c r="F35" s="389">
        <f t="shared" si="4"/>
        <v>43.050000000000004</v>
      </c>
      <c r="G35" s="62"/>
      <c r="H35" s="168" t="s">
        <v>100</v>
      </c>
      <c r="I35" s="168"/>
      <c r="J35" s="62">
        <f t="shared" si="0"/>
        <v>43.050000000000004</v>
      </c>
      <c r="K35" s="99"/>
    </row>
    <row r="36" spans="1:11">
      <c r="A36" s="96"/>
      <c r="B36" s="386" t="s">
        <v>716</v>
      </c>
      <c r="D36" s="62">
        <v>160</v>
      </c>
      <c r="E36" s="62"/>
      <c r="F36" s="389">
        <f t="shared" si="4"/>
        <v>168</v>
      </c>
      <c r="G36" s="62"/>
      <c r="H36" s="168" t="s">
        <v>100</v>
      </c>
      <c r="I36" s="168"/>
      <c r="J36" s="62">
        <f t="shared" si="0"/>
        <v>168</v>
      </c>
      <c r="K36" s="99"/>
    </row>
    <row r="37" spans="1:11">
      <c r="A37" s="96"/>
      <c r="B37" s="386" t="s">
        <v>717</v>
      </c>
      <c r="D37" s="62">
        <v>122</v>
      </c>
      <c r="E37" s="62"/>
      <c r="F37" s="389">
        <f t="shared" si="4"/>
        <v>128.1</v>
      </c>
      <c r="G37" s="62"/>
      <c r="H37" s="168" t="s">
        <v>100</v>
      </c>
      <c r="I37" s="168"/>
      <c r="J37" s="62">
        <f t="shared" si="0"/>
        <v>128.1</v>
      </c>
      <c r="K37" s="99"/>
    </row>
    <row r="38" spans="1:11">
      <c r="A38" s="96"/>
      <c r="B38" s="386" t="s">
        <v>718</v>
      </c>
      <c r="D38" s="62">
        <v>93</v>
      </c>
      <c r="E38" s="62"/>
      <c r="F38" s="389">
        <f t="shared" si="4"/>
        <v>97.65</v>
      </c>
      <c r="G38" s="62"/>
      <c r="H38" s="168" t="s">
        <v>100</v>
      </c>
      <c r="I38" s="168"/>
      <c r="J38" s="62">
        <f t="shared" si="0"/>
        <v>97.65</v>
      </c>
      <c r="K38" s="99"/>
    </row>
    <row r="39" spans="1:11">
      <c r="A39" s="96"/>
      <c r="B39" s="386" t="s">
        <v>719</v>
      </c>
      <c r="D39" s="62">
        <v>88</v>
      </c>
      <c r="E39" s="62"/>
      <c r="F39" s="389">
        <f t="shared" si="4"/>
        <v>92.4</v>
      </c>
      <c r="G39" s="62"/>
      <c r="H39" s="168" t="s">
        <v>100</v>
      </c>
      <c r="I39" s="62"/>
      <c r="J39" s="62">
        <f t="shared" si="0"/>
        <v>92.4</v>
      </c>
      <c r="K39" s="99"/>
    </row>
    <row r="40" spans="1:11">
      <c r="A40" s="96"/>
      <c r="B40" s="386" t="s">
        <v>764</v>
      </c>
      <c r="D40" s="62">
        <v>39</v>
      </c>
      <c r="E40" s="62"/>
      <c r="F40" s="389">
        <f t="shared" si="4"/>
        <v>40.950000000000003</v>
      </c>
      <c r="G40" s="62"/>
      <c r="H40" s="168"/>
      <c r="I40" s="62"/>
      <c r="J40" s="62">
        <f t="shared" si="0"/>
        <v>40.950000000000003</v>
      </c>
      <c r="K40" s="99"/>
    </row>
    <row r="41" spans="1:11">
      <c r="A41" s="96"/>
      <c r="B41" s="386"/>
      <c r="D41" s="62"/>
      <c r="E41" s="62"/>
      <c r="F41" s="62"/>
      <c r="G41" s="62"/>
      <c r="H41" s="168"/>
      <c r="I41" s="62"/>
      <c r="J41" s="62"/>
      <c r="K41" s="99"/>
    </row>
    <row r="42" spans="1:11">
      <c r="A42" s="96"/>
      <c r="B42" s="387" t="s">
        <v>769</v>
      </c>
      <c r="D42" s="62"/>
      <c r="E42" s="62"/>
      <c r="F42" s="62"/>
      <c r="G42" s="62"/>
      <c r="H42" s="168"/>
      <c r="I42" s="62"/>
      <c r="J42" s="62"/>
      <c r="K42" s="99"/>
    </row>
    <row r="43" spans="1:11">
      <c r="A43" s="96"/>
      <c r="B43" s="386" t="s">
        <v>326</v>
      </c>
      <c r="D43" s="62">
        <v>477</v>
      </c>
      <c r="E43" s="62"/>
      <c r="F43" s="62">
        <f>+D43*1.05</f>
        <v>500.85</v>
      </c>
      <c r="G43" s="62"/>
      <c r="H43" s="168"/>
      <c r="I43" s="62"/>
      <c r="J43" s="62">
        <f t="shared" si="0"/>
        <v>500.85</v>
      </c>
      <c r="K43" s="99"/>
    </row>
    <row r="44" spans="1:11">
      <c r="A44" s="96"/>
      <c r="B44" s="386" t="s">
        <v>327</v>
      </c>
      <c r="D44" s="62">
        <v>607</v>
      </c>
      <c r="E44" s="62"/>
      <c r="F44" s="62">
        <f t="shared" ref="F44:F49" si="6">+D44*1.05</f>
        <v>637.35</v>
      </c>
      <c r="G44" s="62"/>
      <c r="H44" s="168"/>
      <c r="I44" s="62"/>
      <c r="J44" s="62">
        <f t="shared" si="0"/>
        <v>637.35</v>
      </c>
      <c r="K44" s="99"/>
    </row>
    <row r="45" spans="1:11">
      <c r="A45" s="96"/>
      <c r="B45" s="386" t="s">
        <v>328</v>
      </c>
      <c r="D45" s="62">
        <v>758</v>
      </c>
      <c r="E45" s="62"/>
      <c r="F45" s="62">
        <f t="shared" si="6"/>
        <v>795.9</v>
      </c>
      <c r="G45" s="62"/>
      <c r="H45" s="168"/>
      <c r="I45" s="62"/>
      <c r="J45" s="62">
        <f t="shared" si="0"/>
        <v>795.9</v>
      </c>
      <c r="K45" s="99"/>
    </row>
    <row r="46" spans="1:11">
      <c r="A46" s="96"/>
      <c r="B46" s="386" t="s">
        <v>329</v>
      </c>
      <c r="D46" s="62">
        <v>945</v>
      </c>
      <c r="E46" s="62"/>
      <c r="F46" s="62">
        <f t="shared" si="6"/>
        <v>992.25</v>
      </c>
      <c r="G46" s="62"/>
      <c r="H46" s="168"/>
      <c r="I46" s="62"/>
      <c r="J46" s="62">
        <f t="shared" si="0"/>
        <v>992.25</v>
      </c>
      <c r="K46" s="99"/>
    </row>
    <row r="47" spans="1:11">
      <c r="A47" s="96"/>
      <c r="B47" s="386" t="s">
        <v>330</v>
      </c>
      <c r="D47" s="62">
        <v>154</v>
      </c>
      <c r="E47" s="62"/>
      <c r="F47" s="62">
        <f t="shared" si="6"/>
        <v>161.70000000000002</v>
      </c>
      <c r="G47" s="62"/>
      <c r="H47" s="168"/>
      <c r="I47" s="62"/>
      <c r="J47" s="62">
        <f t="shared" si="0"/>
        <v>161.70000000000002</v>
      </c>
      <c r="K47" s="99"/>
    </row>
    <row r="48" spans="1:11">
      <c r="A48" s="96"/>
      <c r="B48" s="386" t="s">
        <v>763</v>
      </c>
      <c r="D48" s="62">
        <v>41</v>
      </c>
      <c r="E48" s="62"/>
      <c r="F48" s="62">
        <f t="shared" si="6"/>
        <v>43.050000000000004</v>
      </c>
      <c r="G48" s="62"/>
      <c r="H48" s="168"/>
      <c r="I48" s="62"/>
      <c r="J48" s="62">
        <f t="shared" si="0"/>
        <v>43.050000000000004</v>
      </c>
      <c r="K48" s="99"/>
    </row>
    <row r="49" spans="1:11">
      <c r="A49" s="96"/>
      <c r="B49" s="386" t="s">
        <v>764</v>
      </c>
      <c r="D49" s="62">
        <v>39</v>
      </c>
      <c r="E49" s="62"/>
      <c r="F49" s="62">
        <f t="shared" si="6"/>
        <v>40.950000000000003</v>
      </c>
      <c r="G49" s="62"/>
      <c r="H49" s="168"/>
      <c r="I49" s="62"/>
      <c r="J49" s="62">
        <f t="shared" si="0"/>
        <v>40.950000000000003</v>
      </c>
      <c r="K49" s="99"/>
    </row>
    <row r="50" spans="1:11">
      <c r="A50" s="96"/>
      <c r="B50" s="386"/>
      <c r="D50" s="62"/>
      <c r="E50" s="62"/>
      <c r="F50" s="62"/>
      <c r="G50" s="62"/>
      <c r="H50" s="168"/>
      <c r="I50" s="62"/>
      <c r="J50" s="62"/>
      <c r="K50" s="99"/>
    </row>
    <row r="51" spans="1:11" ht="15.75">
      <c r="B51" s="152" t="s">
        <v>604</v>
      </c>
      <c r="C51" s="96"/>
      <c r="D51" s="62"/>
      <c r="E51" s="62"/>
      <c r="F51" s="62"/>
      <c r="G51" s="62"/>
      <c r="H51" s="168"/>
      <c r="I51" s="62"/>
      <c r="J51" s="62"/>
      <c r="K51" s="99"/>
    </row>
    <row r="52" spans="1:11">
      <c r="A52" s="96"/>
      <c r="B52" s="96" t="s">
        <v>331</v>
      </c>
      <c r="C52" s="96"/>
      <c r="D52" s="62"/>
      <c r="E52" s="62"/>
      <c r="F52" s="62"/>
      <c r="G52" s="62"/>
      <c r="H52" s="168"/>
      <c r="I52" s="62"/>
      <c r="J52" s="62"/>
      <c r="K52" s="99"/>
    </row>
    <row r="53" spans="1:11">
      <c r="A53" s="96"/>
      <c r="B53" s="96"/>
      <c r="C53" s="96"/>
      <c r="D53" s="62"/>
      <c r="E53" s="62"/>
      <c r="F53" s="62"/>
      <c r="G53" s="62"/>
      <c r="H53" s="168"/>
      <c r="I53" s="62"/>
      <c r="J53" s="62"/>
      <c r="K53" s="99"/>
    </row>
    <row r="54" spans="1:11">
      <c r="A54" s="96"/>
      <c r="B54" s="96"/>
      <c r="C54" s="96"/>
      <c r="D54" s="62"/>
      <c r="E54" s="62"/>
      <c r="F54" s="62"/>
      <c r="G54" s="62"/>
      <c r="H54" s="99"/>
      <c r="I54" s="99"/>
      <c r="J54" s="67"/>
      <c r="K54" s="99"/>
    </row>
    <row r="55" spans="1:11">
      <c r="A55" s="96"/>
      <c r="B55" s="96"/>
      <c r="C55" s="96"/>
      <c r="D55" s="62"/>
      <c r="E55" s="62"/>
      <c r="F55" s="62"/>
      <c r="G55" s="62"/>
      <c r="H55" s="99"/>
      <c r="I55" s="99"/>
      <c r="J55" s="67"/>
      <c r="K55" s="99"/>
    </row>
    <row r="56" spans="1:11">
      <c r="A56" s="96"/>
      <c r="B56" s="96"/>
      <c r="C56" s="96"/>
      <c r="D56" s="62"/>
      <c r="E56" s="62"/>
      <c r="F56" s="62"/>
      <c r="G56" s="62"/>
      <c r="H56" s="99"/>
      <c r="I56" s="99"/>
      <c r="J56" s="67"/>
      <c r="K56" s="99"/>
    </row>
    <row r="57" spans="1:11">
      <c r="A57" s="96"/>
      <c r="B57" s="96"/>
      <c r="C57" s="96"/>
      <c r="D57" s="99"/>
      <c r="E57" s="99"/>
      <c r="F57" s="99"/>
      <c r="G57" s="99"/>
      <c r="H57" s="102"/>
      <c r="I57" s="102"/>
      <c r="J57" s="105"/>
      <c r="K57" s="99"/>
    </row>
    <row r="58" spans="1:11">
      <c r="H58" s="385"/>
      <c r="I58" s="385"/>
      <c r="J58" s="392"/>
    </row>
    <row r="62" spans="1:11">
      <c r="A62" s="62"/>
      <c r="B62" s="62"/>
    </row>
  </sheetData>
  <printOptions horizontalCentered="1"/>
  <pageMargins left="0.74803149606299213" right="0.74803149606299213" top="0.98425196850393704" bottom="0.98425196850393704" header="0.51181102362204722" footer="0.51181102362204722"/>
  <pageSetup paperSize="9" scale="79" firstPageNumber="80" orientation="landscape" useFirstPageNumber="1" r:id="rId1"/>
  <headerFooter alignWithMargins="0">
    <oddFooter>&amp;C&amp;"Gill Sans MT Light,Regular"Page 12.11</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pageSetUpPr fitToPage="1"/>
  </sheetPr>
  <dimension ref="A2:O69"/>
  <sheetViews>
    <sheetView showGridLines="0" zoomScale="90" zoomScaleNormal="90" workbookViewId="0">
      <pane xSplit="3" ySplit="5" topLeftCell="D6" activePane="bottomRight" state="frozen"/>
      <selection pane="topRight" activeCell="D1" sqref="D1"/>
      <selection pane="bottomLeft" activeCell="A6" sqref="A6"/>
      <selection pane="bottomRight" activeCell="G58" sqref="G58"/>
    </sheetView>
  </sheetViews>
  <sheetFormatPr defaultColWidth="9.140625" defaultRowHeight="15"/>
  <cols>
    <col min="1" max="1" width="4.5703125" style="62" customWidth="1"/>
    <col min="2" max="2" width="70.85546875" style="62" customWidth="1"/>
    <col min="3" max="3" width="0.42578125" style="62" customWidth="1"/>
    <col min="4" max="4" width="2.5703125" style="62" customWidth="1"/>
    <col min="5" max="5" width="12.5703125" style="62" customWidth="1"/>
    <col min="6" max="6" width="3" style="62" customWidth="1"/>
    <col min="7" max="7" width="12.5703125" style="62" customWidth="1"/>
    <col min="8" max="8" width="2.28515625" style="62" customWidth="1"/>
    <col min="9" max="9" width="8.42578125" style="62" bestFit="1" customWidth="1"/>
    <col min="10" max="10" width="2.28515625" style="62" customWidth="1"/>
    <col min="11" max="11" width="12.5703125" style="62" customWidth="1"/>
    <col min="12" max="12" width="3.85546875" style="62" customWidth="1"/>
    <col min="13" max="13" width="13.28515625" style="62" customWidth="1"/>
    <col min="14" max="14" width="4.42578125" style="62" customWidth="1"/>
    <col min="15" max="16384" width="9.140625" style="62"/>
  </cols>
  <sheetData>
    <row r="2" spans="1:13" ht="19.5" customHeight="1">
      <c r="A2" s="64"/>
      <c r="B2" s="237" t="s">
        <v>173</v>
      </c>
    </row>
    <row r="3" spans="1:13" ht="18" customHeight="1">
      <c r="D3" s="179"/>
      <c r="E3" s="97" t="s">
        <v>757</v>
      </c>
      <c r="F3" s="97"/>
      <c r="G3" s="97" t="s">
        <v>932</v>
      </c>
      <c r="H3" s="97"/>
      <c r="J3" s="59"/>
      <c r="K3" s="97" t="s">
        <v>932</v>
      </c>
      <c r="L3" s="60"/>
    </row>
    <row r="4" spans="1:13" s="161" customFormat="1" ht="31.5">
      <c r="D4" s="220"/>
      <c r="E4" s="266" t="s">
        <v>30</v>
      </c>
      <c r="F4" s="150"/>
      <c r="G4" s="266" t="s">
        <v>30</v>
      </c>
      <c r="H4" s="59"/>
      <c r="I4" s="221" t="s">
        <v>29</v>
      </c>
      <c r="J4" s="59"/>
      <c r="K4" s="221" t="s">
        <v>28</v>
      </c>
      <c r="L4" s="59"/>
    </row>
    <row r="5" spans="1:13" ht="15.75">
      <c r="C5" s="393"/>
      <c r="D5" s="219"/>
      <c r="E5" s="223" t="s">
        <v>293</v>
      </c>
      <c r="F5" s="223"/>
      <c r="G5" s="223" t="s">
        <v>293</v>
      </c>
      <c r="H5" s="223"/>
      <c r="I5" s="223" t="s">
        <v>294</v>
      </c>
      <c r="J5" s="223"/>
      <c r="K5" s="223" t="s">
        <v>295</v>
      </c>
      <c r="L5" s="223"/>
    </row>
    <row r="6" spans="1:13" ht="15.75" customHeight="1">
      <c r="B6" s="66" t="s">
        <v>142</v>
      </c>
      <c r="I6" s="62" t="s">
        <v>0</v>
      </c>
    </row>
    <row r="7" spans="1:13">
      <c r="B7" s="62" t="s">
        <v>43</v>
      </c>
      <c r="I7" s="62" t="s">
        <v>0</v>
      </c>
      <c r="L7" s="67"/>
    </row>
    <row r="8" spans="1:13">
      <c r="B8" s="62" t="s">
        <v>720</v>
      </c>
      <c r="E8" s="62">
        <v>128</v>
      </c>
      <c r="G8" s="62">
        <v>134.4</v>
      </c>
      <c r="I8" s="62">
        <v>0</v>
      </c>
      <c r="K8" s="62">
        <f>I8+G8</f>
        <v>134.4</v>
      </c>
      <c r="L8" s="67"/>
      <c r="M8" s="394"/>
    </row>
    <row r="9" spans="1:13">
      <c r="B9" s="62" t="s">
        <v>721</v>
      </c>
      <c r="E9" s="62">
        <v>61</v>
      </c>
      <c r="G9" s="62">
        <v>68</v>
      </c>
      <c r="I9" s="62">
        <v>0</v>
      </c>
      <c r="K9" s="62">
        <f>I9+G9</f>
        <v>68</v>
      </c>
      <c r="L9" s="67"/>
      <c r="M9" s="394"/>
    </row>
    <row r="10" spans="1:13">
      <c r="B10" s="62" t="s">
        <v>239</v>
      </c>
      <c r="E10" s="62">
        <v>68</v>
      </c>
      <c r="G10" s="62">
        <v>71.5</v>
      </c>
      <c r="I10" s="62">
        <v>0</v>
      </c>
      <c r="K10" s="62">
        <f t="shared" ref="K10:K18" si="0">I10+G10</f>
        <v>71.5</v>
      </c>
      <c r="L10" s="67"/>
      <c r="M10" s="394"/>
    </row>
    <row r="11" spans="1:13">
      <c r="B11" s="62" t="s">
        <v>722</v>
      </c>
      <c r="E11" s="62">
        <v>53</v>
      </c>
      <c r="G11" s="62">
        <v>64</v>
      </c>
      <c r="I11" s="62">
        <v>0</v>
      </c>
      <c r="K11" s="62">
        <f t="shared" si="0"/>
        <v>64</v>
      </c>
      <c r="L11" s="67"/>
      <c r="M11" s="394"/>
    </row>
    <row r="12" spans="1:13">
      <c r="B12" s="62" t="s">
        <v>723</v>
      </c>
      <c r="E12" s="62">
        <v>61</v>
      </c>
      <c r="G12" s="62">
        <v>64</v>
      </c>
      <c r="I12" s="62">
        <v>0</v>
      </c>
      <c r="K12" s="62">
        <f t="shared" si="0"/>
        <v>64</v>
      </c>
      <c r="L12" s="67"/>
      <c r="M12" s="394"/>
    </row>
    <row r="13" spans="1:13">
      <c r="B13" s="62" t="s">
        <v>724</v>
      </c>
      <c r="E13" s="62">
        <v>63</v>
      </c>
      <c r="G13" s="62">
        <v>66.5</v>
      </c>
      <c r="I13" s="62">
        <f>G13*0.2</f>
        <v>13.3</v>
      </c>
      <c r="K13" s="62">
        <f t="shared" si="0"/>
        <v>79.8</v>
      </c>
      <c r="L13" s="67"/>
      <c r="M13" s="394"/>
    </row>
    <row r="14" spans="1:13">
      <c r="B14" s="62" t="s">
        <v>770</v>
      </c>
      <c r="E14" s="62">
        <v>220</v>
      </c>
      <c r="G14" s="62">
        <v>240</v>
      </c>
      <c r="I14" s="62">
        <f>G14*0.2</f>
        <v>48</v>
      </c>
      <c r="K14" s="62">
        <f t="shared" si="0"/>
        <v>288</v>
      </c>
      <c r="L14" s="67"/>
      <c r="M14" s="394"/>
    </row>
    <row r="15" spans="1:13">
      <c r="B15" s="62" t="s">
        <v>156</v>
      </c>
      <c r="E15" s="62">
        <v>220</v>
      </c>
      <c r="G15" s="62">
        <v>231</v>
      </c>
      <c r="I15" s="62">
        <v>0</v>
      </c>
      <c r="K15" s="62">
        <f t="shared" si="0"/>
        <v>231</v>
      </c>
      <c r="L15" s="67"/>
      <c r="M15" s="394"/>
    </row>
    <row r="16" spans="1:13">
      <c r="B16" s="62" t="s">
        <v>313</v>
      </c>
      <c r="E16" s="62">
        <v>16</v>
      </c>
      <c r="G16" s="62">
        <v>16.8</v>
      </c>
      <c r="I16" s="62">
        <f>G16*0.2</f>
        <v>3.3600000000000003</v>
      </c>
      <c r="K16" s="62">
        <f t="shared" si="0"/>
        <v>20.16</v>
      </c>
      <c r="L16" s="67"/>
      <c r="M16" s="394"/>
    </row>
    <row r="17" spans="2:13">
      <c r="B17" s="62" t="s">
        <v>314</v>
      </c>
      <c r="E17" s="62">
        <v>15</v>
      </c>
      <c r="G17" s="62">
        <v>15</v>
      </c>
      <c r="I17" s="62">
        <f t="shared" ref="I17:I18" si="1">G17*0.2</f>
        <v>3</v>
      </c>
      <c r="K17" s="62">
        <f t="shared" si="0"/>
        <v>18</v>
      </c>
      <c r="L17" s="67"/>
      <c r="M17" s="394"/>
    </row>
    <row r="18" spans="2:13">
      <c r="B18" s="62" t="s">
        <v>315</v>
      </c>
      <c r="E18" s="62">
        <v>28.5</v>
      </c>
      <c r="G18" s="62">
        <v>28.5</v>
      </c>
      <c r="I18" s="62">
        <f t="shared" si="1"/>
        <v>5.7</v>
      </c>
      <c r="K18" s="62">
        <f t="shared" si="0"/>
        <v>34.200000000000003</v>
      </c>
      <c r="L18" s="67"/>
      <c r="M18" s="394"/>
    </row>
    <row r="19" spans="2:13">
      <c r="B19" s="62" t="s">
        <v>318</v>
      </c>
      <c r="E19" s="62">
        <v>10</v>
      </c>
      <c r="G19" s="62">
        <v>10</v>
      </c>
      <c r="I19" s="62">
        <v>0</v>
      </c>
      <c r="K19" s="62">
        <f>I19+G19</f>
        <v>10</v>
      </c>
      <c r="L19" s="67"/>
      <c r="M19" s="394"/>
    </row>
    <row r="20" spans="2:13">
      <c r="L20" s="67"/>
      <c r="M20" s="394"/>
    </row>
    <row r="21" spans="2:13" ht="15.75">
      <c r="B21" s="66" t="s">
        <v>41</v>
      </c>
      <c r="L21" s="67"/>
    </row>
    <row r="22" spans="2:13">
      <c r="B22" s="62" t="s">
        <v>238</v>
      </c>
      <c r="E22" s="62">
        <v>250</v>
      </c>
      <c r="G22" s="62">
        <v>262.5</v>
      </c>
      <c r="I22" s="62">
        <v>0</v>
      </c>
      <c r="K22" s="62">
        <f>(I22+G22)</f>
        <v>262.5</v>
      </c>
      <c r="L22" s="67"/>
    </row>
    <row r="23" spans="2:13">
      <c r="B23" s="62" t="s">
        <v>316</v>
      </c>
      <c r="E23" s="62">
        <v>137</v>
      </c>
      <c r="G23" s="62">
        <v>144</v>
      </c>
      <c r="I23" s="62">
        <v>0</v>
      </c>
      <c r="K23" s="62">
        <f>I23+G23</f>
        <v>144</v>
      </c>
      <c r="L23" s="67"/>
    </row>
    <row r="24" spans="2:13">
      <c r="B24" s="62" t="s">
        <v>771</v>
      </c>
      <c r="E24" s="62">
        <v>30</v>
      </c>
      <c r="G24" s="62">
        <v>31.5</v>
      </c>
      <c r="I24" s="62">
        <v>0</v>
      </c>
      <c r="K24" s="62">
        <v>30</v>
      </c>
      <c r="L24" s="67"/>
    </row>
    <row r="25" spans="2:13">
      <c r="B25" s="62" t="s">
        <v>317</v>
      </c>
      <c r="E25" s="62">
        <v>130</v>
      </c>
      <c r="G25" s="62">
        <v>136.5</v>
      </c>
      <c r="I25" s="62">
        <v>0</v>
      </c>
      <c r="K25" s="62">
        <f>I25+G25</f>
        <v>136.5</v>
      </c>
      <c r="L25" s="67"/>
    </row>
    <row r="26" spans="2:13">
      <c r="B26" s="62" t="s">
        <v>725</v>
      </c>
      <c r="E26" s="62">
        <v>25</v>
      </c>
      <c r="G26" s="62">
        <v>26.5</v>
      </c>
      <c r="I26" s="62">
        <v>0</v>
      </c>
      <c r="K26" s="62">
        <f>I26+G26</f>
        <v>26.5</v>
      </c>
      <c r="L26" s="67"/>
    </row>
    <row r="27" spans="2:13" ht="18" customHeight="1"/>
    <row r="28" spans="2:13" ht="15.75">
      <c r="B28" s="66" t="s">
        <v>726</v>
      </c>
    </row>
    <row r="29" spans="2:13">
      <c r="B29" s="62" t="s">
        <v>240</v>
      </c>
      <c r="E29" s="62">
        <v>160</v>
      </c>
      <c r="G29" s="62">
        <v>168.5</v>
      </c>
      <c r="I29" s="62">
        <v>0</v>
      </c>
      <c r="K29" s="62">
        <f t="shared" ref="K29:K31" si="2">I29+G29</f>
        <v>168.5</v>
      </c>
      <c r="L29" s="67"/>
      <c r="M29" s="394"/>
    </row>
    <row r="30" spans="2:13">
      <c r="B30" s="62" t="s">
        <v>241</v>
      </c>
      <c r="E30" s="62">
        <v>185</v>
      </c>
      <c r="G30" s="62">
        <v>196</v>
      </c>
      <c r="I30" s="62">
        <v>0</v>
      </c>
      <c r="K30" s="62">
        <f t="shared" si="2"/>
        <v>196</v>
      </c>
      <c r="L30" s="67"/>
      <c r="M30" s="394"/>
    </row>
    <row r="31" spans="2:13">
      <c r="B31" s="62" t="s">
        <v>242</v>
      </c>
      <c r="E31" s="62">
        <v>25</v>
      </c>
      <c r="G31" s="62">
        <v>26.25</v>
      </c>
      <c r="I31" s="62">
        <v>0</v>
      </c>
      <c r="K31" s="62">
        <f t="shared" si="2"/>
        <v>26.25</v>
      </c>
      <c r="L31" s="67"/>
      <c r="M31" s="394"/>
    </row>
    <row r="32" spans="2:13">
      <c r="B32" s="62" t="s">
        <v>603</v>
      </c>
      <c r="L32" s="67"/>
      <c r="M32" s="394"/>
    </row>
    <row r="33" spans="2:13">
      <c r="L33" s="67"/>
      <c r="M33" s="394"/>
    </row>
    <row r="34" spans="2:13" ht="15.75">
      <c r="B34" s="66" t="s">
        <v>42</v>
      </c>
      <c r="L34" s="67"/>
      <c r="M34" s="394"/>
    </row>
    <row r="35" spans="2:13">
      <c r="B35" s="62" t="s">
        <v>321</v>
      </c>
      <c r="L35" s="67"/>
      <c r="M35" s="394"/>
    </row>
    <row r="36" spans="2:13">
      <c r="B36" s="62" t="s">
        <v>230</v>
      </c>
      <c r="E36" s="62">
        <v>433</v>
      </c>
      <c r="G36" s="62">
        <v>476.5</v>
      </c>
      <c r="I36" s="62">
        <v>0</v>
      </c>
      <c r="K36" s="62">
        <f>I36+G36</f>
        <v>476.5</v>
      </c>
      <c r="L36" s="67"/>
      <c r="M36" s="394"/>
    </row>
    <row r="37" spans="2:13">
      <c r="B37" s="62" t="s">
        <v>231</v>
      </c>
      <c r="E37" s="62">
        <v>131</v>
      </c>
      <c r="G37" s="62">
        <v>143.5</v>
      </c>
      <c r="I37" s="62">
        <v>0</v>
      </c>
      <c r="K37" s="62">
        <f t="shared" ref="K37:K43" si="3">I37+G37</f>
        <v>143.5</v>
      </c>
      <c r="L37" s="67"/>
      <c r="M37" s="394"/>
    </row>
    <row r="38" spans="2:13">
      <c r="B38" s="62" t="s">
        <v>232</v>
      </c>
      <c r="E38" s="62">
        <v>93</v>
      </c>
      <c r="G38" s="62">
        <v>98</v>
      </c>
      <c r="I38" s="62">
        <v>0</v>
      </c>
      <c r="K38" s="62">
        <f t="shared" si="3"/>
        <v>98</v>
      </c>
      <c r="L38" s="67"/>
      <c r="M38" s="394"/>
    </row>
    <row r="39" spans="2:13">
      <c r="B39" s="62" t="s">
        <v>233</v>
      </c>
      <c r="E39" s="62">
        <v>20</v>
      </c>
      <c r="G39" s="62">
        <v>21</v>
      </c>
      <c r="I39" s="62">
        <v>0</v>
      </c>
      <c r="K39" s="62">
        <f t="shared" si="3"/>
        <v>21</v>
      </c>
      <c r="L39" s="67"/>
      <c r="M39" s="394"/>
    </row>
    <row r="40" spans="2:13">
      <c r="B40" s="62" t="s">
        <v>234</v>
      </c>
      <c r="E40" s="62">
        <v>354</v>
      </c>
      <c r="G40" s="62">
        <v>378.5</v>
      </c>
      <c r="I40" s="62">
        <v>0</v>
      </c>
      <c r="K40" s="62">
        <f t="shared" si="3"/>
        <v>378.5</v>
      </c>
      <c r="L40" s="67"/>
      <c r="M40" s="394"/>
    </row>
    <row r="41" spans="2:13">
      <c r="B41" s="62" t="s">
        <v>235</v>
      </c>
      <c r="E41" s="62">
        <v>132</v>
      </c>
      <c r="G41" s="62">
        <v>139</v>
      </c>
      <c r="I41" s="62">
        <v>0</v>
      </c>
      <c r="K41" s="62">
        <f t="shared" si="3"/>
        <v>139</v>
      </c>
      <c r="L41" s="67"/>
      <c r="M41" s="394"/>
    </row>
    <row r="42" spans="2:13">
      <c r="B42" s="62" t="s">
        <v>319</v>
      </c>
      <c r="E42" s="62">
        <v>251</v>
      </c>
      <c r="G42" s="62">
        <v>269.5</v>
      </c>
      <c r="K42" s="62">
        <f t="shared" si="3"/>
        <v>269.5</v>
      </c>
      <c r="L42" s="67"/>
      <c r="M42" s="394"/>
    </row>
    <row r="43" spans="2:13">
      <c r="B43" s="62" t="s">
        <v>320</v>
      </c>
      <c r="E43" s="62">
        <v>119</v>
      </c>
      <c r="G43" s="62">
        <v>125</v>
      </c>
      <c r="K43" s="62">
        <f t="shared" si="3"/>
        <v>125</v>
      </c>
      <c r="L43" s="67"/>
      <c r="M43" s="394"/>
    </row>
    <row r="44" spans="2:13" ht="9.75" customHeight="1">
      <c r="L44" s="67"/>
      <c r="M44" s="395"/>
    </row>
    <row r="45" spans="2:13">
      <c r="B45" s="62" t="s">
        <v>727</v>
      </c>
      <c r="L45" s="67"/>
      <c r="M45" s="395"/>
    </row>
    <row r="46" spans="2:13" ht="8.25" customHeight="1">
      <c r="L46" s="67"/>
      <c r="M46" s="166"/>
    </row>
    <row r="47" spans="2:13" ht="15.75">
      <c r="B47" s="66" t="s">
        <v>162</v>
      </c>
      <c r="L47" s="67"/>
    </row>
    <row r="48" spans="2:13">
      <c r="B48" s="62" t="s">
        <v>236</v>
      </c>
      <c r="E48" s="62">
        <v>291</v>
      </c>
      <c r="G48" s="62">
        <v>320.5</v>
      </c>
      <c r="I48" s="62">
        <v>0</v>
      </c>
      <c r="K48" s="62">
        <f>I48+G48</f>
        <v>320.5</v>
      </c>
      <c r="L48" s="67"/>
      <c r="M48" s="394"/>
    </row>
    <row r="49" spans="1:15">
      <c r="B49" s="62" t="s">
        <v>237</v>
      </c>
      <c r="E49" s="62">
        <v>203</v>
      </c>
      <c r="G49" s="62">
        <v>223.5</v>
      </c>
      <c r="I49" s="62">
        <v>0</v>
      </c>
      <c r="K49" s="62">
        <f t="shared" ref="K49:K51" si="4">I49+G49</f>
        <v>223.5</v>
      </c>
      <c r="L49" s="67"/>
      <c r="M49" s="394"/>
    </row>
    <row r="50" spans="1:15">
      <c r="B50" s="62" t="s">
        <v>243</v>
      </c>
      <c r="E50" s="62">
        <v>1252</v>
      </c>
      <c r="G50" s="62">
        <v>1377.5</v>
      </c>
      <c r="I50" s="62">
        <v>0</v>
      </c>
      <c r="K50" s="62">
        <f t="shared" si="4"/>
        <v>1377.5</v>
      </c>
      <c r="L50" s="67"/>
      <c r="M50" s="394"/>
    </row>
    <row r="51" spans="1:15">
      <c r="B51" s="62" t="s">
        <v>244</v>
      </c>
      <c r="E51" s="158">
        <v>1266</v>
      </c>
      <c r="F51" s="158"/>
      <c r="G51" s="62">
        <v>1393</v>
      </c>
      <c r="I51" s="62">
        <v>0</v>
      </c>
      <c r="K51" s="62">
        <f t="shared" si="4"/>
        <v>1393</v>
      </c>
      <c r="L51" s="67"/>
      <c r="M51" s="394"/>
    </row>
    <row r="52" spans="1:15">
      <c r="B52" s="62" t="s">
        <v>728</v>
      </c>
      <c r="L52" s="67"/>
      <c r="M52" s="394"/>
    </row>
    <row r="53" spans="1:15">
      <c r="L53" s="67"/>
      <c r="M53" s="394"/>
    </row>
    <row r="54" spans="1:15" ht="15.75" customHeight="1">
      <c r="B54" s="66" t="s">
        <v>163</v>
      </c>
      <c r="D54" s="65"/>
      <c r="K54" s="67"/>
      <c r="M54" s="179"/>
    </row>
    <row r="55" spans="1:15" ht="15.75" customHeight="1">
      <c r="B55" s="396" t="s">
        <v>729</v>
      </c>
      <c r="D55" s="65"/>
      <c r="K55" s="67"/>
      <c r="M55" s="179"/>
    </row>
    <row r="56" spans="1:15" ht="15.75" customHeight="1">
      <c r="B56" s="76" t="s">
        <v>730</v>
      </c>
      <c r="C56" s="76"/>
      <c r="D56" s="397"/>
      <c r="E56" s="398" t="s">
        <v>322</v>
      </c>
      <c r="F56" s="398"/>
      <c r="G56" s="398" t="s">
        <v>322</v>
      </c>
      <c r="H56" s="76"/>
      <c r="I56" s="76"/>
      <c r="J56" s="76"/>
      <c r="K56" s="76"/>
      <c r="L56" s="76"/>
      <c r="M56" s="179"/>
    </row>
    <row r="57" spans="1:15" ht="6.75" customHeight="1">
      <c r="D57" s="65"/>
      <c r="M57" s="179"/>
    </row>
    <row r="58" spans="1:15">
      <c r="B58" s="62" t="s">
        <v>95</v>
      </c>
      <c r="D58" s="65"/>
      <c r="E58" s="158">
        <v>30</v>
      </c>
      <c r="F58" s="158"/>
      <c r="G58" s="99">
        <v>30</v>
      </c>
      <c r="I58" s="62">
        <v>0</v>
      </c>
      <c r="K58" s="62">
        <v>30</v>
      </c>
      <c r="M58" s="179"/>
    </row>
    <row r="59" spans="1:15" ht="8.25" customHeight="1">
      <c r="D59" s="65"/>
      <c r="E59" s="158"/>
      <c r="F59" s="158"/>
      <c r="G59" s="98"/>
      <c r="I59" s="98"/>
      <c r="J59" s="98"/>
      <c r="M59" s="179"/>
    </row>
    <row r="60" spans="1:15" ht="16.5" hidden="1" customHeight="1">
      <c r="B60" s="399"/>
      <c r="C60" s="399"/>
      <c r="D60" s="400"/>
      <c r="E60" s="399"/>
      <c r="F60" s="399"/>
      <c r="G60" s="72"/>
      <c r="H60" s="401"/>
      <c r="I60" s="399"/>
      <c r="J60" s="399"/>
      <c r="K60" s="399"/>
      <c r="L60" s="72"/>
      <c r="M60" s="402"/>
      <c r="N60" s="72"/>
      <c r="O60" s="72"/>
    </row>
    <row r="61" spans="1:15" ht="7.5" hidden="1" customHeight="1">
      <c r="B61" s="399"/>
      <c r="C61" s="399"/>
      <c r="D61" s="400"/>
      <c r="E61" s="399"/>
      <c r="F61" s="399"/>
      <c r="G61" s="72"/>
      <c r="H61" s="401"/>
      <c r="I61" s="399"/>
      <c r="J61" s="399"/>
      <c r="K61" s="399"/>
      <c r="L61" s="399"/>
      <c r="M61" s="402"/>
      <c r="N61" s="72"/>
      <c r="O61" s="72"/>
    </row>
    <row r="62" spans="1:15" s="76" customFormat="1" hidden="1">
      <c r="A62" s="62"/>
      <c r="B62" s="399" t="s">
        <v>731</v>
      </c>
      <c r="C62" s="399"/>
      <c r="D62" s="403"/>
      <c r="E62" s="404" t="s">
        <v>732</v>
      </c>
      <c r="F62" s="404"/>
      <c r="G62" s="404" t="s">
        <v>732</v>
      </c>
      <c r="H62" s="399"/>
      <c r="I62" s="399"/>
      <c r="J62" s="399"/>
      <c r="K62" s="399"/>
      <c r="L62" s="399"/>
      <c r="M62" s="402"/>
      <c r="N62" s="399"/>
      <c r="O62" s="399"/>
    </row>
    <row r="63" spans="1:15" s="76" customFormat="1" ht="15" hidden="1" customHeight="1">
      <c r="A63" s="62"/>
      <c r="B63" s="399" t="s">
        <v>733</v>
      </c>
      <c r="C63" s="399"/>
      <c r="D63" s="400"/>
      <c r="E63" s="405"/>
      <c r="F63" s="405"/>
      <c r="G63" s="399"/>
      <c r="H63" s="399"/>
      <c r="I63" s="399"/>
      <c r="J63" s="399"/>
      <c r="K63" s="399"/>
      <c r="L63" s="399"/>
      <c r="M63" s="402"/>
      <c r="N63" s="399"/>
      <c r="O63" s="399"/>
    </row>
    <row r="64" spans="1:15" s="76" customFormat="1" ht="9" hidden="1" customHeight="1">
      <c r="A64" s="62"/>
      <c r="B64" s="402"/>
      <c r="C64" s="402"/>
      <c r="D64" s="402"/>
      <c r="E64" s="402"/>
      <c r="F64" s="402"/>
      <c r="G64" s="402"/>
      <c r="H64" s="402"/>
      <c r="I64" s="402"/>
      <c r="J64" s="402"/>
      <c r="K64" s="402"/>
      <c r="L64" s="402"/>
      <c r="M64" s="402"/>
      <c r="N64" s="399"/>
      <c r="O64" s="399"/>
    </row>
    <row r="65" spans="1:15" s="76" customFormat="1" hidden="1">
      <c r="A65" s="62"/>
      <c r="B65" s="399" t="s">
        <v>731</v>
      </c>
      <c r="C65" s="399"/>
      <c r="D65" s="403"/>
      <c r="E65" s="404" t="s">
        <v>732</v>
      </c>
      <c r="F65" s="404"/>
      <c r="G65" s="404" t="s">
        <v>732</v>
      </c>
      <c r="H65" s="399"/>
      <c r="I65" s="399"/>
      <c r="J65" s="399"/>
      <c r="K65" s="399"/>
      <c r="L65" s="399"/>
      <c r="M65" s="402"/>
      <c r="N65" s="399"/>
      <c r="O65" s="399"/>
    </row>
    <row r="66" spans="1:15" s="76" customFormat="1" hidden="1">
      <c r="A66" s="62"/>
      <c r="B66" s="399" t="s">
        <v>733</v>
      </c>
      <c r="C66" s="399"/>
      <c r="D66" s="400"/>
      <c r="E66" s="405"/>
      <c r="F66" s="405"/>
      <c r="G66" s="399"/>
      <c r="H66" s="399"/>
      <c r="I66" s="399"/>
      <c r="J66" s="399"/>
      <c r="K66" s="399"/>
      <c r="L66" s="399"/>
      <c r="M66" s="402"/>
      <c r="N66" s="399"/>
      <c r="O66" s="399"/>
    </row>
    <row r="67" spans="1:15" s="76" customFormat="1" hidden="1">
      <c r="A67" s="62"/>
      <c r="B67" s="399"/>
      <c r="C67" s="399"/>
      <c r="D67" s="400"/>
      <c r="E67" s="399"/>
      <c r="F67" s="399"/>
      <c r="G67" s="399"/>
      <c r="H67" s="399"/>
      <c r="I67" s="399"/>
      <c r="J67" s="399"/>
      <c r="K67" s="399"/>
      <c r="L67" s="399"/>
      <c r="M67" s="402"/>
      <c r="N67" s="399"/>
      <c r="O67" s="399"/>
    </row>
    <row r="68" spans="1:15" hidden="1">
      <c r="B68" s="72"/>
      <c r="C68" s="72"/>
      <c r="D68" s="406"/>
      <c r="E68" s="72"/>
      <c r="F68" s="72"/>
      <c r="G68" s="401"/>
      <c r="H68" s="72"/>
      <c r="I68" s="401"/>
      <c r="J68" s="401"/>
      <c r="K68" s="72"/>
      <c r="L68" s="72"/>
      <c r="M68" s="402"/>
      <c r="N68" s="72"/>
      <c r="O68" s="72"/>
    </row>
    <row r="69" spans="1:15" hidden="1">
      <c r="B69" s="72"/>
      <c r="C69" s="72"/>
      <c r="D69" s="72"/>
      <c r="E69" s="72"/>
      <c r="F69" s="72"/>
      <c r="G69" s="72"/>
      <c r="H69" s="72"/>
      <c r="I69" s="72"/>
      <c r="J69" s="72"/>
      <c r="K69" s="72"/>
      <c r="L69" s="72"/>
      <c r="M69" s="72"/>
      <c r="N69" s="72"/>
      <c r="O69" s="72"/>
    </row>
  </sheetData>
  <printOptions horizontalCentered="1"/>
  <pageMargins left="0.70866141732283472" right="0.70866141732283472" top="0.74803149606299213" bottom="0.74803149606299213" header="0.31496062992125984" footer="0.31496062992125984"/>
  <pageSetup paperSize="9" scale="74" orientation="landscape" verticalDpi="300" r:id="rId1"/>
  <headerFooter>
    <oddFooter>&amp;CPage 12.13</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pageSetUpPr fitToPage="1"/>
  </sheetPr>
  <dimension ref="A1:W116"/>
  <sheetViews>
    <sheetView showGridLines="0" zoomScale="84" zoomScaleNormal="84" zoomScaleSheetLayoutView="85" workbookViewId="0">
      <pane xSplit="6" ySplit="5" topLeftCell="G6" activePane="bottomRight" state="frozen"/>
      <selection pane="topRight" activeCell="G1" sqref="G1"/>
      <selection pane="bottomLeft" activeCell="A6" sqref="A6"/>
      <selection pane="bottomRight" activeCell="R38" sqref="R38"/>
    </sheetView>
  </sheetViews>
  <sheetFormatPr defaultColWidth="9.140625" defaultRowHeight="15"/>
  <cols>
    <col min="1" max="2" width="1.7109375" style="16" customWidth="1"/>
    <col min="3" max="3" width="44.140625" style="16" customWidth="1"/>
    <col min="4" max="4" width="2.42578125" style="16" customWidth="1"/>
    <col min="5" max="5" width="33.7109375" style="26" customWidth="1"/>
    <col min="6" max="6" width="1.28515625" style="26" customWidth="1"/>
    <col min="7" max="7" width="12.7109375" style="16" customWidth="1"/>
    <col min="8" max="8" width="2.85546875" style="212" customWidth="1"/>
    <col min="9" max="9" width="13.5703125" style="16" customWidth="1"/>
    <col min="10" max="10" width="2.42578125" style="16" customWidth="1"/>
    <col min="11" max="11" width="8.7109375" style="62" customWidth="1"/>
    <col min="12" max="12" width="2.42578125" style="62" customWidth="1"/>
    <col min="13" max="13" width="13.7109375" style="16" customWidth="1"/>
    <col min="14" max="14" width="2.42578125" style="16" customWidth="1"/>
    <col min="15" max="19" width="9.140625" style="16"/>
    <col min="20" max="20" width="32.28515625" style="16" bestFit="1" customWidth="1"/>
    <col min="21" max="16384" width="9.140625" style="16"/>
  </cols>
  <sheetData>
    <row r="1" spans="1:17" s="212" customFormat="1">
      <c r="E1" s="26"/>
      <c r="F1" s="26"/>
      <c r="K1" s="62"/>
      <c r="L1" s="62"/>
    </row>
    <row r="2" spans="1:17" ht="29.25" customHeight="1">
      <c r="A2" s="64"/>
      <c r="B2" s="64"/>
      <c r="C2" s="237" t="s">
        <v>173</v>
      </c>
      <c r="O2" s="19"/>
      <c r="P2" s="38"/>
    </row>
    <row r="3" spans="1:17" ht="15.75">
      <c r="A3" s="62"/>
      <c r="B3" s="62"/>
      <c r="C3" s="62"/>
      <c r="D3" s="62"/>
      <c r="E3" s="65"/>
      <c r="F3" s="645"/>
      <c r="G3" s="69" t="s">
        <v>757</v>
      </c>
      <c r="H3" s="69"/>
      <c r="I3" s="69" t="s">
        <v>932</v>
      </c>
      <c r="J3" s="69"/>
      <c r="L3" s="59"/>
      <c r="M3" s="69" t="s">
        <v>932</v>
      </c>
      <c r="N3" s="60"/>
      <c r="O3" s="27"/>
      <c r="P3" s="62"/>
    </row>
    <row r="4" spans="1:17" s="222" customFormat="1" ht="31.5">
      <c r="A4" s="161"/>
      <c r="B4" s="161"/>
      <c r="C4" s="161"/>
      <c r="D4" s="161"/>
      <c r="E4" s="71"/>
      <c r="F4" s="645"/>
      <c r="G4" s="196" t="s">
        <v>30</v>
      </c>
      <c r="H4" s="73"/>
      <c r="I4" s="196" t="s">
        <v>30</v>
      </c>
      <c r="J4" s="59"/>
      <c r="K4" s="221" t="s">
        <v>29</v>
      </c>
      <c r="L4" s="59"/>
      <c r="M4" s="250" t="s">
        <v>28</v>
      </c>
      <c r="N4" s="59"/>
      <c r="O4" s="240"/>
      <c r="P4" s="161"/>
    </row>
    <row r="5" spans="1:17" ht="18" customHeight="1">
      <c r="A5" s="62"/>
      <c r="B5" s="62"/>
      <c r="C5" s="70"/>
      <c r="D5" s="62"/>
      <c r="E5" s="65"/>
      <c r="F5" s="645"/>
      <c r="G5" s="242" t="s">
        <v>293</v>
      </c>
      <c r="H5" s="223"/>
      <c r="I5" s="248" t="s">
        <v>293</v>
      </c>
      <c r="J5" s="223"/>
      <c r="K5" s="248" t="s">
        <v>294</v>
      </c>
      <c r="L5" s="223"/>
      <c r="M5" s="242" t="s">
        <v>295</v>
      </c>
      <c r="N5" s="60"/>
      <c r="O5" s="27"/>
      <c r="P5" s="62"/>
    </row>
    <row r="6" spans="1:17" ht="15.75">
      <c r="B6" s="62"/>
      <c r="C6" s="66" t="s">
        <v>35</v>
      </c>
      <c r="D6" s="62"/>
      <c r="E6" s="65"/>
      <c r="F6" s="65"/>
      <c r="G6" s="243"/>
      <c r="H6" s="62"/>
      <c r="I6" s="243"/>
      <c r="J6" s="62"/>
      <c r="K6" s="243" t="s">
        <v>0</v>
      </c>
      <c r="M6" s="243"/>
      <c r="N6" s="62"/>
      <c r="O6" s="27"/>
      <c r="P6" s="62"/>
    </row>
    <row r="7" spans="1:17" s="222" customFormat="1" ht="30">
      <c r="A7" s="161"/>
      <c r="B7" s="161"/>
      <c r="D7" s="161"/>
      <c r="E7" s="161" t="s">
        <v>37</v>
      </c>
      <c r="F7" s="71"/>
      <c r="G7" s="244">
        <v>300</v>
      </c>
      <c r="H7" s="238"/>
      <c r="I7" s="244">
        <v>300</v>
      </c>
      <c r="J7" s="238"/>
      <c r="K7" s="276">
        <v>0</v>
      </c>
      <c r="L7" s="62"/>
      <c r="M7" s="244">
        <f>K7+I7</f>
        <v>300</v>
      </c>
      <c r="N7" s="161"/>
      <c r="O7" s="240"/>
      <c r="P7" s="161"/>
    </row>
    <row r="8" spans="1:17" s="222" customFormat="1" ht="30">
      <c r="A8" s="161"/>
      <c r="B8" s="161"/>
      <c r="C8" s="161" t="s">
        <v>157</v>
      </c>
      <c r="D8" s="161"/>
      <c r="E8" s="71"/>
      <c r="F8" s="71"/>
      <c r="G8" s="244"/>
      <c r="H8" s="238"/>
      <c r="I8" s="244"/>
      <c r="J8" s="238"/>
      <c r="K8" s="276"/>
      <c r="L8" s="62"/>
      <c r="M8" s="244"/>
      <c r="N8" s="161"/>
      <c r="O8" s="240"/>
      <c r="P8" s="161"/>
    </row>
    <row r="9" spans="1:17" s="222" customFormat="1">
      <c r="A9" s="161"/>
      <c r="B9" s="161"/>
      <c r="D9" s="161"/>
      <c r="E9" s="71" t="s">
        <v>158</v>
      </c>
      <c r="F9" s="71"/>
      <c r="G9" s="244">
        <v>5000</v>
      </c>
      <c r="H9" s="238"/>
      <c r="I9" s="244">
        <v>5000</v>
      </c>
      <c r="J9" s="238"/>
      <c r="K9" s="243">
        <v>0</v>
      </c>
      <c r="L9" s="99"/>
      <c r="M9" s="244">
        <f>K9+I9</f>
        <v>5000</v>
      </c>
      <c r="N9" s="161"/>
      <c r="O9" s="240"/>
      <c r="P9" s="161"/>
    </row>
    <row r="10" spans="1:17" s="24" customFormat="1" ht="30">
      <c r="A10" s="156"/>
      <c r="B10" s="156"/>
      <c r="C10" s="161" t="s">
        <v>159</v>
      </c>
      <c r="D10" s="156"/>
      <c r="E10" s="65"/>
      <c r="F10" s="65"/>
      <c r="G10" s="245"/>
      <c r="H10" s="157"/>
      <c r="I10" s="245"/>
      <c r="J10" s="157"/>
      <c r="K10" s="276"/>
      <c r="L10" s="99"/>
      <c r="M10" s="245"/>
      <c r="N10" s="156"/>
      <c r="O10" s="27"/>
      <c r="P10" s="156"/>
    </row>
    <row r="11" spans="1:17" s="222" customFormat="1">
      <c r="A11" s="161"/>
      <c r="B11" s="161"/>
      <c r="D11" s="161"/>
      <c r="E11" s="71" t="s">
        <v>160</v>
      </c>
      <c r="F11" s="71"/>
      <c r="G11" s="244">
        <v>5000</v>
      </c>
      <c r="H11" s="238"/>
      <c r="I11" s="244">
        <v>5000</v>
      </c>
      <c r="J11" s="238"/>
      <c r="K11" s="243">
        <v>0</v>
      </c>
      <c r="L11" s="99"/>
      <c r="M11" s="244">
        <f>K11+I11</f>
        <v>5000</v>
      </c>
      <c r="N11" s="161"/>
      <c r="O11" s="240"/>
      <c r="P11" s="161"/>
    </row>
    <row r="12" spans="1:17" ht="15.75">
      <c r="B12" s="62"/>
      <c r="C12" s="66" t="s">
        <v>297</v>
      </c>
      <c r="D12" s="62"/>
      <c r="E12" s="71"/>
      <c r="F12" s="71"/>
      <c r="G12" s="246"/>
      <c r="H12" s="68"/>
      <c r="I12" s="246"/>
      <c r="J12" s="68"/>
      <c r="K12" s="243"/>
      <c r="M12" s="246"/>
      <c r="N12" s="62"/>
      <c r="O12" s="27"/>
      <c r="P12" s="62"/>
    </row>
    <row r="13" spans="1:17">
      <c r="A13" s="62"/>
      <c r="B13" s="62"/>
      <c r="C13" s="62" t="s">
        <v>298</v>
      </c>
      <c r="D13" s="62"/>
      <c r="E13" s="71"/>
      <c r="F13" s="71"/>
      <c r="G13" s="246">
        <v>1578.0408056399999</v>
      </c>
      <c r="H13" s="68"/>
      <c r="I13" s="246">
        <f>+G13*1.05</f>
        <v>1656.9428459220001</v>
      </c>
      <c r="J13" s="68"/>
      <c r="K13" s="243">
        <v>0</v>
      </c>
      <c r="M13" s="246">
        <f>SUM(I13:L13)</f>
        <v>1656.9428459220001</v>
      </c>
      <c r="N13" s="62"/>
      <c r="O13" s="212"/>
      <c r="P13" s="212"/>
      <c r="Q13" s="212"/>
    </row>
    <row r="14" spans="1:17">
      <c r="A14" s="62"/>
      <c r="B14" s="62"/>
      <c r="C14" s="62" t="s">
        <v>299</v>
      </c>
      <c r="D14" s="62"/>
      <c r="E14" s="71"/>
      <c r="F14" s="71"/>
      <c r="G14" s="246">
        <v>1294.5086504999997</v>
      </c>
      <c r="H14" s="68"/>
      <c r="I14" s="246">
        <f>+G14*1.05</f>
        <v>1359.2340830249998</v>
      </c>
      <c r="J14" s="68"/>
      <c r="K14" s="243">
        <v>0</v>
      </c>
      <c r="M14" s="246">
        <f>SUM(I14:L14)</f>
        <v>1359.2340830249998</v>
      </c>
      <c r="N14" s="62"/>
      <c r="O14" s="212"/>
      <c r="P14" s="212"/>
      <c r="Q14" s="212"/>
    </row>
    <row r="15" spans="1:17">
      <c r="A15" s="62"/>
      <c r="B15" s="62"/>
      <c r="C15" s="62" t="s">
        <v>684</v>
      </c>
      <c r="D15" s="62"/>
      <c r="E15" s="71"/>
      <c r="F15" s="71"/>
      <c r="G15" s="247">
        <v>0.1</v>
      </c>
      <c r="H15" s="74"/>
      <c r="I15" s="247">
        <v>0.1</v>
      </c>
      <c r="J15" s="68"/>
      <c r="K15" s="243"/>
      <c r="M15" s="246"/>
      <c r="N15" s="62"/>
      <c r="O15" s="27"/>
      <c r="P15" s="62"/>
    </row>
    <row r="16" spans="1:17" ht="15.75">
      <c r="B16" s="62"/>
      <c r="C16" s="66" t="s">
        <v>300</v>
      </c>
      <c r="D16" s="62"/>
      <c r="E16" s="71"/>
      <c r="F16" s="71"/>
      <c r="G16" s="246"/>
      <c r="H16" s="68"/>
      <c r="I16" s="246"/>
      <c r="J16" s="68"/>
      <c r="K16" s="243"/>
      <c r="M16" s="246"/>
      <c r="N16" s="62"/>
      <c r="O16" s="27"/>
      <c r="P16" s="62"/>
    </row>
    <row r="17" spans="1:16" ht="15.75">
      <c r="A17" s="66"/>
      <c r="B17" s="62"/>
      <c r="C17" s="62" t="s">
        <v>154</v>
      </c>
      <c r="D17" s="62"/>
      <c r="E17" s="71"/>
      <c r="F17" s="75"/>
      <c r="G17" s="243">
        <v>380</v>
      </c>
      <c r="H17" s="62"/>
      <c r="I17" s="243">
        <f>+G17*1.1</f>
        <v>418.00000000000006</v>
      </c>
      <c r="J17" s="62"/>
      <c r="K17" s="243">
        <v>0</v>
      </c>
      <c r="M17" s="243">
        <f>K17+I17</f>
        <v>418.00000000000006</v>
      </c>
      <c r="N17" s="62"/>
      <c r="O17" s="162"/>
      <c r="P17" s="62"/>
    </row>
    <row r="18" spans="1:16" ht="15.75">
      <c r="A18" s="66"/>
      <c r="B18" s="62"/>
      <c r="C18" s="62" t="s">
        <v>245</v>
      </c>
      <c r="D18" s="62"/>
      <c r="E18" s="71"/>
      <c r="F18" s="75"/>
      <c r="G18" s="243">
        <v>275</v>
      </c>
      <c r="H18" s="62"/>
      <c r="I18" s="243">
        <v>304</v>
      </c>
      <c r="J18" s="62"/>
      <c r="K18" s="243">
        <v>0</v>
      </c>
      <c r="M18" s="243">
        <f>K18+I18</f>
        <v>304</v>
      </c>
      <c r="N18" s="62"/>
      <c r="O18" s="162"/>
      <c r="P18" s="62"/>
    </row>
    <row r="19" spans="1:16" ht="15.75">
      <c r="A19" s="66"/>
      <c r="B19" s="62"/>
      <c r="C19" s="62" t="s">
        <v>246</v>
      </c>
      <c r="D19" s="62"/>
      <c r="E19" s="71"/>
      <c r="F19" s="75"/>
      <c r="G19" s="243">
        <v>371</v>
      </c>
      <c r="H19" s="62"/>
      <c r="I19" s="243">
        <v>407</v>
      </c>
      <c r="J19" s="62"/>
      <c r="K19" s="243">
        <v>0</v>
      </c>
      <c r="M19" s="243">
        <f>K19+I19</f>
        <v>407</v>
      </c>
      <c r="N19" s="62"/>
      <c r="O19" s="162"/>
      <c r="P19" s="62"/>
    </row>
    <row r="20" spans="1:16" ht="15.75">
      <c r="A20" s="66"/>
      <c r="B20" s="62"/>
      <c r="C20" s="62" t="s">
        <v>301</v>
      </c>
      <c r="D20" s="62"/>
      <c r="E20" s="71"/>
      <c r="F20" s="75"/>
      <c r="G20" s="243">
        <v>81</v>
      </c>
      <c r="H20" s="62"/>
      <c r="I20" s="243">
        <v>89.5</v>
      </c>
      <c r="J20" s="62"/>
      <c r="K20" s="243"/>
      <c r="M20" s="243">
        <f>K20+I20</f>
        <v>89.5</v>
      </c>
      <c r="N20" s="62"/>
      <c r="O20" s="162"/>
      <c r="P20" s="62"/>
    </row>
    <row r="21" spans="1:16" ht="15.75">
      <c r="A21" s="66"/>
      <c r="B21" s="62"/>
      <c r="C21" s="66" t="s">
        <v>247</v>
      </c>
      <c r="D21" s="62"/>
      <c r="E21" s="241" t="s">
        <v>307</v>
      </c>
      <c r="F21" s="75"/>
      <c r="G21" s="243"/>
      <c r="H21" s="62"/>
      <c r="I21" s="243"/>
      <c r="J21" s="62"/>
      <c r="K21" s="243"/>
      <c r="M21" s="243"/>
      <c r="N21" s="62"/>
      <c r="O21" s="162"/>
      <c r="P21" s="62"/>
    </row>
    <row r="22" spans="1:16" ht="15.75">
      <c r="A22" s="66"/>
      <c r="B22" s="62"/>
      <c r="C22" s="62" t="s">
        <v>302</v>
      </c>
      <c r="D22" s="62"/>
      <c r="E22" s="26" t="s">
        <v>308</v>
      </c>
      <c r="F22" s="75"/>
      <c r="G22" s="243">
        <v>1294</v>
      </c>
      <c r="H22" s="62"/>
      <c r="I22" s="249">
        <v>1420</v>
      </c>
      <c r="J22" s="62"/>
      <c r="K22" s="243"/>
      <c r="M22" s="251">
        <f>SUM(I22:L22)</f>
        <v>1420</v>
      </c>
      <c r="N22" s="62"/>
      <c r="O22" s="162"/>
      <c r="P22" s="62"/>
    </row>
    <row r="23" spans="1:16" ht="15.75">
      <c r="A23" s="66"/>
      <c r="B23" s="62"/>
      <c r="C23" s="62"/>
      <c r="D23" s="62"/>
      <c r="E23" s="26" t="s">
        <v>309</v>
      </c>
      <c r="F23" s="75"/>
      <c r="G23" s="243">
        <v>863</v>
      </c>
      <c r="H23" s="62"/>
      <c r="I23" s="243">
        <v>947</v>
      </c>
      <c r="J23" s="62"/>
      <c r="K23" s="243">
        <v>0</v>
      </c>
      <c r="M23" s="243">
        <f>K23+I23</f>
        <v>947</v>
      </c>
      <c r="N23" s="62"/>
      <c r="O23" s="162"/>
      <c r="P23" s="62"/>
    </row>
    <row r="24" spans="1:16" ht="15.75">
      <c r="A24" s="66"/>
      <c r="B24" s="62"/>
      <c r="C24" s="62"/>
      <c r="D24" s="62"/>
      <c r="E24" s="26" t="s">
        <v>310</v>
      </c>
      <c r="F24" s="75"/>
      <c r="G24" s="243">
        <v>647</v>
      </c>
      <c r="H24" s="62"/>
      <c r="I24" s="243">
        <v>710</v>
      </c>
      <c r="J24" s="62"/>
      <c r="K24" s="243">
        <v>0</v>
      </c>
      <c r="M24" s="243">
        <f>K24+I24</f>
        <v>710</v>
      </c>
      <c r="N24" s="62"/>
      <c r="O24" s="162"/>
      <c r="P24" s="62"/>
    </row>
    <row r="25" spans="1:16" ht="15.75">
      <c r="A25" s="66"/>
      <c r="B25" s="62"/>
      <c r="C25" s="62"/>
      <c r="D25" s="62"/>
      <c r="E25" s="26" t="s">
        <v>311</v>
      </c>
      <c r="F25" s="75"/>
      <c r="G25" s="243">
        <v>432</v>
      </c>
      <c r="H25" s="62"/>
      <c r="I25" s="243">
        <v>474</v>
      </c>
      <c r="J25" s="62"/>
      <c r="K25" s="243">
        <v>0</v>
      </c>
      <c r="M25" s="243">
        <f>K25+I25</f>
        <v>474</v>
      </c>
      <c r="N25" s="62"/>
      <c r="O25" s="162"/>
      <c r="P25" s="62"/>
    </row>
    <row r="26" spans="1:16" ht="15.75">
      <c r="A26" s="66"/>
      <c r="B26" s="62"/>
      <c r="C26" s="66" t="s">
        <v>303</v>
      </c>
      <c r="D26" s="62"/>
      <c r="E26" s="26" t="s">
        <v>308</v>
      </c>
      <c r="F26" s="75"/>
      <c r="G26" s="243">
        <v>994</v>
      </c>
      <c r="H26" s="62"/>
      <c r="I26" s="243">
        <v>1092.5</v>
      </c>
      <c r="J26" s="62"/>
      <c r="K26" s="243">
        <v>0</v>
      </c>
      <c r="M26" s="243">
        <f t="shared" ref="M26:M37" si="0">K26+I26</f>
        <v>1092.5</v>
      </c>
      <c r="N26" s="62"/>
      <c r="O26" s="162"/>
      <c r="P26" s="62"/>
    </row>
    <row r="27" spans="1:16" ht="15.75">
      <c r="A27" s="66"/>
      <c r="B27" s="62"/>
      <c r="C27" s="62"/>
      <c r="D27" s="62"/>
      <c r="E27" s="26" t="s">
        <v>309</v>
      </c>
      <c r="F27" s="75"/>
      <c r="G27" s="243">
        <v>664</v>
      </c>
      <c r="H27" s="62"/>
      <c r="I27" s="243">
        <v>728</v>
      </c>
      <c r="J27" s="62"/>
      <c r="K27" s="243">
        <v>0</v>
      </c>
      <c r="M27" s="243">
        <f t="shared" si="0"/>
        <v>728</v>
      </c>
      <c r="N27" s="62"/>
      <c r="O27" s="162"/>
      <c r="P27" s="62"/>
    </row>
    <row r="28" spans="1:16" ht="15.75">
      <c r="A28" s="66"/>
      <c r="B28" s="62"/>
      <c r="C28" s="62"/>
      <c r="D28" s="62"/>
      <c r="E28" s="26" t="s">
        <v>310</v>
      </c>
      <c r="F28" s="75"/>
      <c r="G28" s="243">
        <v>498</v>
      </c>
      <c r="H28" s="62"/>
      <c r="I28" s="243">
        <v>546</v>
      </c>
      <c r="J28" s="62"/>
      <c r="K28" s="243">
        <v>0</v>
      </c>
      <c r="M28" s="243">
        <f t="shared" si="0"/>
        <v>546</v>
      </c>
      <c r="N28" s="62"/>
      <c r="O28" s="162"/>
      <c r="P28" s="62"/>
    </row>
    <row r="29" spans="1:16" ht="15.75">
      <c r="A29" s="66"/>
      <c r="B29" s="62"/>
      <c r="C29" s="62"/>
      <c r="D29" s="62"/>
      <c r="E29" s="26" t="s">
        <v>311</v>
      </c>
      <c r="F29" s="75"/>
      <c r="G29" s="243">
        <v>332</v>
      </c>
      <c r="H29" s="62"/>
      <c r="I29" s="243">
        <v>364</v>
      </c>
      <c r="J29" s="62"/>
      <c r="K29" s="243">
        <v>0</v>
      </c>
      <c r="M29" s="243">
        <f t="shared" si="0"/>
        <v>364</v>
      </c>
      <c r="N29" s="62"/>
      <c r="O29" s="162"/>
      <c r="P29" s="62"/>
    </row>
    <row r="30" spans="1:16" ht="15.75">
      <c r="A30" s="66"/>
      <c r="B30" s="62"/>
      <c r="C30" s="66" t="s">
        <v>304</v>
      </c>
      <c r="D30" s="62"/>
      <c r="E30" s="26" t="s">
        <v>308</v>
      </c>
      <c r="F30" s="75"/>
      <c r="G30" s="243">
        <v>478</v>
      </c>
      <c r="H30" s="62"/>
      <c r="I30" s="243">
        <v>523</v>
      </c>
      <c r="J30" s="62"/>
      <c r="K30" s="243">
        <v>0</v>
      </c>
      <c r="M30" s="243">
        <f t="shared" si="0"/>
        <v>523</v>
      </c>
      <c r="N30" s="62"/>
      <c r="O30" s="162"/>
      <c r="P30" s="62"/>
    </row>
    <row r="31" spans="1:16" ht="15.75">
      <c r="A31" s="66"/>
      <c r="B31" s="62"/>
      <c r="C31" s="62"/>
      <c r="D31" s="62"/>
      <c r="E31" s="26" t="s">
        <v>309</v>
      </c>
      <c r="F31" s="75"/>
      <c r="G31" s="243">
        <v>319</v>
      </c>
      <c r="H31" s="62"/>
      <c r="I31" s="243">
        <v>349</v>
      </c>
      <c r="J31" s="62"/>
      <c r="K31" s="243">
        <v>0</v>
      </c>
      <c r="M31" s="243">
        <f t="shared" si="0"/>
        <v>349</v>
      </c>
      <c r="N31" s="62"/>
      <c r="O31" s="162"/>
      <c r="P31" s="62"/>
    </row>
    <row r="32" spans="1:16" ht="15.75">
      <c r="A32" s="66"/>
      <c r="B32" s="62"/>
      <c r="C32" s="62"/>
      <c r="D32" s="62"/>
      <c r="E32" s="26" t="s">
        <v>310</v>
      </c>
      <c r="F32" s="75"/>
      <c r="G32" s="243">
        <v>239</v>
      </c>
      <c r="H32" s="62"/>
      <c r="I32" s="243">
        <v>262</v>
      </c>
      <c r="J32" s="62"/>
      <c r="K32" s="243">
        <v>0</v>
      </c>
      <c r="M32" s="243">
        <f t="shared" si="0"/>
        <v>262</v>
      </c>
      <c r="N32" s="62"/>
      <c r="O32" s="162"/>
      <c r="P32" s="62"/>
    </row>
    <row r="33" spans="1:23" ht="15.75">
      <c r="A33" s="66"/>
      <c r="B33" s="62"/>
      <c r="C33" s="62"/>
      <c r="D33" s="62"/>
      <c r="E33" s="26" t="s">
        <v>311</v>
      </c>
      <c r="F33" s="75"/>
      <c r="G33" s="243">
        <v>160</v>
      </c>
      <c r="H33" s="62"/>
      <c r="I33" s="243">
        <v>176</v>
      </c>
      <c r="J33" s="62"/>
      <c r="K33" s="243">
        <v>0</v>
      </c>
      <c r="M33" s="243">
        <f t="shared" si="0"/>
        <v>176</v>
      </c>
      <c r="N33" s="62"/>
      <c r="O33" s="162"/>
      <c r="P33" s="62"/>
    </row>
    <row r="34" spans="1:23" ht="15.75">
      <c r="A34" s="66"/>
      <c r="B34" s="62"/>
      <c r="C34" s="66" t="s">
        <v>305</v>
      </c>
      <c r="D34" s="62"/>
      <c r="E34" s="26" t="s">
        <v>308</v>
      </c>
      <c r="F34" s="75"/>
      <c r="G34" s="243">
        <v>203</v>
      </c>
      <c r="H34" s="62"/>
      <c r="I34" s="243">
        <v>220</v>
      </c>
      <c r="J34" s="62"/>
      <c r="K34" s="243">
        <v>0</v>
      </c>
      <c r="M34" s="243">
        <f t="shared" si="0"/>
        <v>220</v>
      </c>
      <c r="N34" s="62"/>
      <c r="O34" s="162"/>
      <c r="P34" s="62"/>
    </row>
    <row r="35" spans="1:23" ht="15.75">
      <c r="A35" s="66"/>
      <c r="B35" s="62"/>
      <c r="C35" s="62"/>
      <c r="D35" s="62"/>
      <c r="E35" s="26" t="s">
        <v>309</v>
      </c>
      <c r="F35" s="75"/>
      <c r="G35" s="243">
        <v>135</v>
      </c>
      <c r="H35" s="62"/>
      <c r="I35" s="243">
        <v>147</v>
      </c>
      <c r="J35" s="62"/>
      <c r="K35" s="243">
        <v>0</v>
      </c>
      <c r="M35" s="243">
        <f t="shared" si="0"/>
        <v>147</v>
      </c>
      <c r="N35" s="62"/>
      <c r="O35" s="162"/>
      <c r="P35" s="62"/>
    </row>
    <row r="36" spans="1:23" ht="15.75">
      <c r="A36" s="66"/>
      <c r="B36" s="62"/>
      <c r="C36" s="62"/>
      <c r="D36" s="62"/>
      <c r="E36" s="26" t="s">
        <v>310</v>
      </c>
      <c r="F36" s="75"/>
      <c r="G36" s="243">
        <v>102</v>
      </c>
      <c r="H36" s="62"/>
      <c r="I36" s="243">
        <v>110</v>
      </c>
      <c r="J36" s="62"/>
      <c r="K36" s="243">
        <v>0</v>
      </c>
      <c r="M36" s="243">
        <f t="shared" si="0"/>
        <v>110</v>
      </c>
      <c r="N36" s="62"/>
      <c r="O36" s="162"/>
      <c r="P36" s="62"/>
    </row>
    <row r="37" spans="1:23" ht="15.75">
      <c r="A37" s="66"/>
      <c r="B37" s="62"/>
      <c r="C37" s="62"/>
      <c r="D37" s="62"/>
      <c r="E37" s="26" t="s">
        <v>311</v>
      </c>
      <c r="F37" s="75"/>
      <c r="G37" s="243">
        <v>68</v>
      </c>
      <c r="H37" s="62"/>
      <c r="I37" s="243">
        <v>74</v>
      </c>
      <c r="J37" s="62"/>
      <c r="K37" s="243">
        <v>0</v>
      </c>
      <c r="M37" s="243">
        <f t="shared" si="0"/>
        <v>74</v>
      </c>
      <c r="N37" s="62"/>
      <c r="O37" s="162"/>
      <c r="P37" s="62"/>
    </row>
    <row r="38" spans="1:23" ht="15.75">
      <c r="A38" s="66"/>
      <c r="B38" s="62"/>
      <c r="C38" s="66" t="s">
        <v>306</v>
      </c>
      <c r="D38" s="62"/>
      <c r="F38" s="75"/>
      <c r="G38" s="243" t="s">
        <v>312</v>
      </c>
      <c r="H38" s="62"/>
      <c r="I38" s="243" t="s">
        <v>312</v>
      </c>
      <c r="J38" s="62"/>
      <c r="K38" s="243">
        <v>0</v>
      </c>
      <c r="M38" s="243" t="s">
        <v>312</v>
      </c>
      <c r="N38" s="62"/>
      <c r="O38" s="162"/>
      <c r="P38" s="62"/>
    </row>
    <row r="39" spans="1:23" ht="15.75">
      <c r="A39" s="66"/>
      <c r="B39" s="62"/>
      <c r="C39" s="62"/>
      <c r="D39" s="62"/>
      <c r="E39" s="71"/>
      <c r="F39" s="75"/>
      <c r="G39" s="62"/>
      <c r="H39" s="62"/>
      <c r="I39" s="62"/>
      <c r="J39" s="62"/>
      <c r="K39" s="243"/>
      <c r="M39" s="62"/>
      <c r="N39" s="62"/>
      <c r="O39" s="162"/>
      <c r="P39" s="62"/>
    </row>
    <row r="40" spans="1:23" ht="15.75">
      <c r="A40" s="66"/>
      <c r="B40" s="62"/>
      <c r="C40" s="62"/>
      <c r="D40" s="62"/>
      <c r="E40" s="71"/>
      <c r="F40" s="75"/>
      <c r="K40" s="243"/>
      <c r="N40" s="62"/>
      <c r="O40" s="162"/>
      <c r="P40" s="62"/>
    </row>
    <row r="41" spans="1:23">
      <c r="A41"/>
      <c r="B41" s="113"/>
      <c r="C41" s="113"/>
      <c r="D41" s="113"/>
      <c r="E41" s="113"/>
      <c r="F41" s="113"/>
      <c r="G41" s="113"/>
      <c r="H41" s="179"/>
      <c r="I41" s="113"/>
      <c r="J41" s="113"/>
      <c r="K41" s="243"/>
      <c r="M41" s="113"/>
      <c r="N41" s="113"/>
      <c r="O41" s="113"/>
      <c r="P41"/>
      <c r="Q41"/>
      <c r="R41"/>
      <c r="S41"/>
      <c r="T41"/>
      <c r="U41"/>
      <c r="V41"/>
      <c r="W41"/>
    </row>
    <row r="42" spans="1:23">
      <c r="A42"/>
      <c r="B42"/>
      <c r="C42" s="77"/>
      <c r="D42"/>
      <c r="E42"/>
      <c r="F42"/>
      <c r="G42"/>
      <c r="H42" s="208"/>
      <c r="I42"/>
      <c r="J42"/>
      <c r="K42" s="243"/>
      <c r="M42"/>
      <c r="N42"/>
      <c r="O42"/>
      <c r="P42"/>
      <c r="Q42"/>
      <c r="R42"/>
      <c r="S42"/>
      <c r="T42"/>
      <c r="U42"/>
      <c r="V42"/>
      <c r="W42"/>
    </row>
    <row r="43" spans="1:23">
      <c r="A43"/>
      <c r="B43"/>
      <c r="C43" s="77"/>
      <c r="D43"/>
      <c r="E43"/>
      <c r="F43"/>
      <c r="G43"/>
      <c r="H43" s="208"/>
      <c r="I43"/>
      <c r="J43"/>
      <c r="K43" s="243"/>
      <c r="M43"/>
      <c r="N43"/>
      <c r="O43"/>
      <c r="P43"/>
      <c r="Q43"/>
      <c r="R43"/>
      <c r="S43"/>
      <c r="T43"/>
      <c r="U43"/>
      <c r="V43"/>
      <c r="W43"/>
    </row>
    <row r="44" spans="1:23">
      <c r="A44"/>
      <c r="B44"/>
      <c r="C44" s="77"/>
      <c r="D44"/>
      <c r="E44"/>
      <c r="F44"/>
      <c r="G44"/>
      <c r="H44" s="208"/>
      <c r="I44"/>
      <c r="J44"/>
      <c r="M44"/>
      <c r="N44"/>
      <c r="O44"/>
      <c r="P44"/>
      <c r="Q44"/>
      <c r="R44"/>
      <c r="S44"/>
      <c r="T44"/>
      <c r="U44"/>
      <c r="V44"/>
      <c r="W44"/>
    </row>
    <row r="45" spans="1:23">
      <c r="A45"/>
      <c r="B45"/>
      <c r="C45" s="77"/>
      <c r="D45"/>
      <c r="E45"/>
      <c r="F45"/>
      <c r="G45"/>
      <c r="H45" s="208"/>
      <c r="I45"/>
      <c r="J45"/>
      <c r="M45"/>
      <c r="N45"/>
      <c r="O45"/>
      <c r="P45"/>
      <c r="Q45"/>
      <c r="R45"/>
      <c r="S45"/>
      <c r="T45"/>
      <c r="U45"/>
      <c r="V45"/>
      <c r="W45"/>
    </row>
    <row r="46" spans="1:23">
      <c r="A46"/>
      <c r="B46"/>
      <c r="C46" s="77"/>
      <c r="D46"/>
      <c r="E46"/>
      <c r="F46"/>
      <c r="G46"/>
      <c r="H46" s="208"/>
      <c r="I46"/>
      <c r="J46"/>
      <c r="M46"/>
      <c r="N46"/>
      <c r="O46"/>
      <c r="P46"/>
      <c r="Q46"/>
      <c r="R46"/>
      <c r="S46"/>
      <c r="T46"/>
      <c r="U46"/>
      <c r="V46"/>
      <c r="W46"/>
    </row>
    <row r="47" spans="1:23">
      <c r="A47"/>
      <c r="B47"/>
      <c r="C47"/>
      <c r="D47"/>
      <c r="E47"/>
      <c r="F47"/>
      <c r="G47"/>
      <c r="H47" s="208"/>
      <c r="I47"/>
      <c r="J47"/>
      <c r="M47"/>
      <c r="N47"/>
      <c r="O47"/>
      <c r="P47"/>
      <c r="Q47"/>
      <c r="R47"/>
      <c r="S47"/>
      <c r="T47"/>
      <c r="U47"/>
      <c r="V47"/>
      <c r="W47"/>
    </row>
    <row r="48" spans="1:23">
      <c r="A48"/>
      <c r="B48"/>
      <c r="C48"/>
      <c r="D48"/>
      <c r="E48"/>
      <c r="F48"/>
      <c r="G48"/>
      <c r="H48" s="208"/>
      <c r="I48"/>
      <c r="J48"/>
      <c r="M48"/>
      <c r="N48"/>
      <c r="O48"/>
      <c r="P48"/>
      <c r="Q48"/>
      <c r="R48"/>
      <c r="S48"/>
      <c r="T48"/>
      <c r="U48"/>
      <c r="V48"/>
      <c r="W48"/>
    </row>
    <row r="49" spans="1:23">
      <c r="A49"/>
      <c r="B49"/>
      <c r="C49"/>
      <c r="D49"/>
      <c r="E49"/>
      <c r="F49"/>
      <c r="G49"/>
      <c r="H49" s="208"/>
      <c r="I49"/>
      <c r="J49"/>
      <c r="M49"/>
      <c r="N49"/>
      <c r="O49"/>
      <c r="P49"/>
      <c r="Q49"/>
      <c r="R49"/>
      <c r="S49"/>
      <c r="T49"/>
      <c r="U49"/>
      <c r="V49"/>
      <c r="W49"/>
    </row>
    <row r="50" spans="1:23">
      <c r="A50"/>
      <c r="B50"/>
      <c r="C50"/>
      <c r="D50"/>
      <c r="E50"/>
      <c r="F50"/>
      <c r="G50"/>
      <c r="H50" s="208"/>
      <c r="I50"/>
      <c r="J50"/>
      <c r="M50"/>
      <c r="N50"/>
      <c r="O50"/>
      <c r="P50"/>
      <c r="Q50"/>
      <c r="R50"/>
      <c r="S50"/>
      <c r="T50"/>
      <c r="U50"/>
      <c r="V50"/>
      <c r="W50"/>
    </row>
    <row r="51" spans="1:23">
      <c r="A51"/>
      <c r="B51"/>
      <c r="C51"/>
      <c r="D51"/>
      <c r="E51"/>
      <c r="F51"/>
      <c r="G51"/>
      <c r="H51" s="208"/>
      <c r="I51"/>
      <c r="J51"/>
      <c r="M51"/>
      <c r="N51"/>
      <c r="O51"/>
      <c r="P51"/>
      <c r="Q51"/>
      <c r="R51"/>
      <c r="S51"/>
      <c r="T51"/>
      <c r="U51"/>
      <c r="V51"/>
      <c r="W51"/>
    </row>
    <row r="52" spans="1:23">
      <c r="A52"/>
      <c r="B52"/>
      <c r="C52"/>
      <c r="D52"/>
      <c r="E52"/>
      <c r="F52"/>
      <c r="G52"/>
      <c r="H52" s="208"/>
      <c r="I52"/>
      <c r="J52"/>
      <c r="M52"/>
      <c r="N52"/>
      <c r="O52"/>
      <c r="P52"/>
      <c r="Q52"/>
      <c r="R52"/>
      <c r="S52"/>
      <c r="T52"/>
      <c r="U52"/>
      <c r="V52"/>
      <c r="W52"/>
    </row>
    <row r="53" spans="1:23">
      <c r="A53"/>
      <c r="B53"/>
      <c r="C53"/>
      <c r="D53"/>
      <c r="E53"/>
      <c r="F53"/>
      <c r="G53"/>
      <c r="H53" s="208"/>
      <c r="I53"/>
      <c r="J53"/>
      <c r="M53"/>
      <c r="N53"/>
      <c r="O53"/>
      <c r="P53"/>
      <c r="Q53"/>
      <c r="R53"/>
      <c r="S53"/>
      <c r="T53"/>
      <c r="U53"/>
      <c r="V53"/>
      <c r="W53"/>
    </row>
    <row r="54" spans="1:23">
      <c r="A54"/>
      <c r="B54"/>
      <c r="C54"/>
      <c r="D54"/>
      <c r="E54"/>
      <c r="F54"/>
      <c r="G54"/>
      <c r="H54" s="208"/>
      <c r="I54"/>
      <c r="J54"/>
      <c r="M54"/>
      <c r="N54"/>
      <c r="O54"/>
      <c r="P54"/>
      <c r="Q54"/>
      <c r="R54"/>
      <c r="S54"/>
      <c r="T54"/>
      <c r="U54"/>
      <c r="V54"/>
      <c r="W54"/>
    </row>
    <row r="55" spans="1:23">
      <c r="A55"/>
      <c r="B55"/>
      <c r="C55"/>
      <c r="D55"/>
      <c r="E55"/>
      <c r="F55"/>
      <c r="G55"/>
      <c r="H55" s="208"/>
      <c r="I55"/>
      <c r="J55"/>
      <c r="M55"/>
      <c r="N55"/>
      <c r="O55"/>
      <c r="P55"/>
      <c r="Q55"/>
      <c r="R55"/>
      <c r="S55"/>
      <c r="T55"/>
      <c r="U55"/>
      <c r="V55"/>
      <c r="W55"/>
    </row>
    <row r="56" spans="1:23">
      <c r="A56"/>
      <c r="B56"/>
      <c r="C56"/>
      <c r="D56"/>
      <c r="E56"/>
      <c r="F56"/>
      <c r="G56"/>
      <c r="H56" s="208"/>
      <c r="I56"/>
      <c r="J56"/>
      <c r="M56"/>
      <c r="N56"/>
      <c r="O56"/>
      <c r="P56"/>
      <c r="Q56"/>
      <c r="R56"/>
      <c r="S56"/>
      <c r="T56"/>
      <c r="U56"/>
      <c r="V56"/>
      <c r="W56"/>
    </row>
    <row r="57" spans="1:23">
      <c r="A57"/>
      <c r="B57"/>
      <c r="C57"/>
      <c r="D57"/>
      <c r="E57"/>
      <c r="F57"/>
      <c r="G57"/>
      <c r="H57" s="208"/>
      <c r="I57"/>
      <c r="J57"/>
      <c r="M57"/>
      <c r="N57"/>
      <c r="O57"/>
      <c r="P57"/>
      <c r="Q57"/>
      <c r="R57"/>
      <c r="S57"/>
      <c r="T57"/>
      <c r="U57"/>
      <c r="V57"/>
      <c r="W57"/>
    </row>
    <row r="58" spans="1:23">
      <c r="A58"/>
      <c r="B58"/>
      <c r="C58"/>
      <c r="D58"/>
      <c r="E58"/>
      <c r="F58"/>
      <c r="G58"/>
      <c r="H58" s="208"/>
      <c r="I58"/>
      <c r="J58"/>
      <c r="M58"/>
      <c r="N58"/>
      <c r="O58"/>
      <c r="P58"/>
      <c r="Q58"/>
      <c r="R58"/>
      <c r="S58"/>
      <c r="T58"/>
      <c r="U58"/>
      <c r="V58"/>
      <c r="W58"/>
    </row>
    <row r="59" spans="1:23">
      <c r="A59"/>
      <c r="B59"/>
      <c r="C59"/>
      <c r="D59"/>
      <c r="E59"/>
      <c r="F59"/>
      <c r="G59"/>
      <c r="H59" s="208"/>
      <c r="I59"/>
      <c r="J59"/>
      <c r="M59"/>
      <c r="N59"/>
      <c r="O59"/>
      <c r="P59"/>
      <c r="Q59"/>
      <c r="R59"/>
      <c r="S59"/>
      <c r="T59"/>
      <c r="U59"/>
      <c r="V59"/>
      <c r="W59"/>
    </row>
    <row r="60" spans="1:23">
      <c r="A60"/>
      <c r="B60"/>
      <c r="C60"/>
      <c r="D60"/>
      <c r="E60"/>
      <c r="F60"/>
      <c r="G60"/>
      <c r="H60" s="208"/>
      <c r="I60"/>
      <c r="J60"/>
      <c r="M60"/>
      <c r="N60"/>
      <c r="O60"/>
      <c r="P60"/>
      <c r="Q60"/>
      <c r="R60"/>
      <c r="S60"/>
      <c r="T60"/>
      <c r="U60"/>
      <c r="V60"/>
      <c r="W60"/>
    </row>
    <row r="61" spans="1:23">
      <c r="A61"/>
      <c r="B61"/>
      <c r="C61"/>
      <c r="D61"/>
      <c r="E61"/>
      <c r="F61"/>
      <c r="G61"/>
      <c r="H61" s="208"/>
      <c r="I61"/>
      <c r="J61"/>
      <c r="M61"/>
      <c r="N61"/>
      <c r="O61"/>
      <c r="P61"/>
      <c r="Q61"/>
      <c r="R61"/>
      <c r="S61"/>
      <c r="T61"/>
      <c r="U61"/>
      <c r="V61"/>
      <c r="W61"/>
    </row>
    <row r="62" spans="1:23">
      <c r="A62"/>
      <c r="B62"/>
      <c r="C62"/>
      <c r="D62"/>
      <c r="E62"/>
      <c r="F62"/>
      <c r="G62"/>
      <c r="H62" s="208"/>
      <c r="I62"/>
      <c r="J62"/>
      <c r="M62"/>
      <c r="N62"/>
      <c r="O62"/>
      <c r="P62"/>
      <c r="Q62"/>
      <c r="R62"/>
      <c r="S62"/>
      <c r="T62"/>
      <c r="U62"/>
      <c r="V62"/>
      <c r="W62"/>
    </row>
    <row r="63" spans="1:23">
      <c r="A63"/>
      <c r="B63"/>
      <c r="C63"/>
      <c r="D63"/>
      <c r="E63"/>
      <c r="F63"/>
      <c r="G63"/>
      <c r="H63" s="208"/>
      <c r="I63"/>
      <c r="J63"/>
      <c r="M63"/>
      <c r="N63"/>
      <c r="O63"/>
      <c r="P63"/>
      <c r="Q63"/>
      <c r="R63"/>
      <c r="S63"/>
      <c r="T63"/>
      <c r="U63"/>
      <c r="V63"/>
      <c r="W63"/>
    </row>
    <row r="64" spans="1:23">
      <c r="A64"/>
      <c r="B64"/>
      <c r="C64"/>
      <c r="D64"/>
      <c r="E64"/>
      <c r="F64"/>
      <c r="G64"/>
      <c r="H64" s="208"/>
      <c r="I64"/>
      <c r="J64"/>
      <c r="M64"/>
      <c r="N64"/>
      <c r="O64"/>
      <c r="P64"/>
      <c r="Q64"/>
      <c r="R64"/>
      <c r="S64"/>
      <c r="T64"/>
      <c r="U64"/>
      <c r="V64"/>
      <c r="W64"/>
    </row>
    <row r="65" spans="1:23">
      <c r="A65"/>
      <c r="B65"/>
      <c r="C65"/>
      <c r="D65"/>
      <c r="E65"/>
      <c r="F65"/>
      <c r="G65"/>
      <c r="H65" s="208"/>
      <c r="I65"/>
      <c r="J65"/>
      <c r="M65"/>
      <c r="N65"/>
      <c r="O65"/>
      <c r="P65"/>
      <c r="Q65"/>
      <c r="R65"/>
      <c r="S65"/>
      <c r="T65"/>
      <c r="U65"/>
      <c r="V65"/>
      <c r="W65"/>
    </row>
    <row r="66" spans="1:23">
      <c r="A66"/>
      <c r="B66"/>
      <c r="C66"/>
      <c r="D66"/>
      <c r="E66"/>
      <c r="F66"/>
      <c r="G66"/>
      <c r="H66" s="208"/>
      <c r="I66"/>
      <c r="J66"/>
      <c r="M66"/>
      <c r="N66"/>
      <c r="O66"/>
      <c r="P66"/>
      <c r="Q66"/>
      <c r="R66"/>
      <c r="S66"/>
      <c r="T66"/>
      <c r="U66"/>
      <c r="V66"/>
      <c r="W66"/>
    </row>
    <row r="67" spans="1:23">
      <c r="A67"/>
      <c r="B67"/>
      <c r="C67"/>
      <c r="D67"/>
      <c r="E67"/>
      <c r="F67"/>
      <c r="G67"/>
      <c r="H67" s="208"/>
      <c r="I67"/>
      <c r="J67"/>
      <c r="M67"/>
      <c r="N67"/>
      <c r="O67"/>
      <c r="P67"/>
      <c r="Q67"/>
      <c r="R67"/>
      <c r="S67"/>
      <c r="T67"/>
      <c r="U67"/>
      <c r="V67"/>
      <c r="W67"/>
    </row>
    <row r="68" spans="1:23">
      <c r="A68"/>
      <c r="B68"/>
      <c r="C68"/>
      <c r="D68"/>
      <c r="E68"/>
      <c r="F68"/>
      <c r="G68"/>
      <c r="H68" s="208"/>
      <c r="I68"/>
      <c r="J68"/>
      <c r="M68"/>
      <c r="N68"/>
      <c r="O68"/>
      <c r="P68"/>
      <c r="Q68"/>
      <c r="R68"/>
      <c r="S68"/>
      <c r="T68"/>
      <c r="U68"/>
      <c r="V68"/>
      <c r="W68"/>
    </row>
    <row r="69" spans="1:23">
      <c r="A69"/>
      <c r="B69"/>
      <c r="C69"/>
      <c r="D69"/>
      <c r="E69"/>
      <c r="F69"/>
      <c r="G69"/>
      <c r="H69" s="208"/>
      <c r="I69"/>
      <c r="J69"/>
      <c r="M69"/>
      <c r="N69"/>
      <c r="O69"/>
      <c r="P69"/>
      <c r="Q69"/>
      <c r="R69"/>
      <c r="S69"/>
      <c r="T69"/>
      <c r="U69"/>
      <c r="V69"/>
      <c r="W69"/>
    </row>
    <row r="70" spans="1:23">
      <c r="A70"/>
      <c r="B70"/>
      <c r="C70"/>
      <c r="D70"/>
      <c r="E70"/>
      <c r="F70"/>
      <c r="G70"/>
      <c r="H70" s="208"/>
      <c r="I70"/>
      <c r="J70"/>
      <c r="M70"/>
      <c r="N70"/>
      <c r="O70"/>
      <c r="P70"/>
      <c r="Q70"/>
      <c r="R70"/>
      <c r="S70"/>
      <c r="T70"/>
      <c r="U70"/>
      <c r="V70"/>
      <c r="W70"/>
    </row>
    <row r="71" spans="1:23">
      <c r="A71"/>
      <c r="B71"/>
      <c r="C71"/>
      <c r="D71"/>
      <c r="E71"/>
      <c r="F71"/>
      <c r="G71"/>
      <c r="H71" s="208"/>
      <c r="I71"/>
      <c r="J71"/>
      <c r="M71"/>
      <c r="N71"/>
      <c r="O71"/>
      <c r="P71"/>
      <c r="Q71"/>
      <c r="R71"/>
      <c r="S71"/>
      <c r="T71"/>
      <c r="U71"/>
      <c r="V71"/>
      <c r="W71"/>
    </row>
    <row r="72" spans="1:23">
      <c r="A72"/>
      <c r="B72"/>
      <c r="C72"/>
      <c r="D72"/>
      <c r="E72"/>
      <c r="F72"/>
      <c r="G72"/>
      <c r="H72" s="208"/>
      <c r="I72"/>
      <c r="J72"/>
      <c r="M72"/>
      <c r="N72"/>
      <c r="O72"/>
      <c r="P72"/>
      <c r="Q72"/>
      <c r="R72"/>
      <c r="S72"/>
      <c r="T72"/>
      <c r="U72"/>
      <c r="V72"/>
      <c r="W72"/>
    </row>
    <row r="73" spans="1:23">
      <c r="A73"/>
      <c r="B73"/>
      <c r="C73"/>
      <c r="D73"/>
      <c r="E73"/>
      <c r="F73"/>
      <c r="G73"/>
      <c r="H73" s="208"/>
      <c r="I73"/>
      <c r="J73"/>
      <c r="M73"/>
      <c r="N73"/>
      <c r="O73"/>
      <c r="P73"/>
      <c r="Q73"/>
      <c r="R73"/>
      <c r="S73"/>
      <c r="T73"/>
      <c r="U73"/>
      <c r="V73"/>
      <c r="W73"/>
    </row>
    <row r="74" spans="1:23">
      <c r="A74"/>
      <c r="B74"/>
      <c r="C74"/>
      <c r="D74"/>
      <c r="E74"/>
      <c r="F74"/>
      <c r="G74"/>
      <c r="H74" s="208"/>
      <c r="I74"/>
      <c r="J74"/>
      <c r="M74"/>
      <c r="N74"/>
      <c r="O74"/>
      <c r="P74"/>
      <c r="Q74"/>
      <c r="R74"/>
      <c r="S74"/>
      <c r="T74"/>
      <c r="U74"/>
      <c r="V74"/>
      <c r="W74"/>
    </row>
    <row r="75" spans="1:23">
      <c r="A75"/>
      <c r="B75"/>
      <c r="C75"/>
      <c r="D75"/>
      <c r="E75"/>
      <c r="F75"/>
      <c r="G75"/>
      <c r="H75" s="208"/>
      <c r="I75"/>
      <c r="J75"/>
      <c r="M75"/>
      <c r="N75"/>
      <c r="O75"/>
      <c r="P75"/>
      <c r="Q75"/>
      <c r="R75"/>
      <c r="S75"/>
      <c r="T75"/>
      <c r="U75"/>
      <c r="V75"/>
      <c r="W75"/>
    </row>
    <row r="76" spans="1:23">
      <c r="A76"/>
      <c r="B76"/>
      <c r="C76"/>
      <c r="D76"/>
      <c r="E76"/>
      <c r="F76"/>
      <c r="G76"/>
      <c r="H76" s="208"/>
      <c r="I76"/>
      <c r="J76"/>
      <c r="M76"/>
      <c r="N76"/>
      <c r="O76"/>
      <c r="P76"/>
      <c r="Q76"/>
      <c r="R76"/>
      <c r="S76"/>
      <c r="T76"/>
      <c r="U76"/>
      <c r="V76"/>
      <c r="W76"/>
    </row>
    <row r="77" spans="1:23">
      <c r="A77"/>
      <c r="B77"/>
      <c r="C77"/>
      <c r="D77"/>
      <c r="E77"/>
      <c r="F77"/>
      <c r="G77"/>
      <c r="H77" s="208"/>
      <c r="I77"/>
      <c r="J77"/>
      <c r="M77"/>
      <c r="N77"/>
      <c r="O77"/>
      <c r="P77"/>
      <c r="Q77"/>
      <c r="R77"/>
      <c r="S77"/>
      <c r="T77"/>
      <c r="U77"/>
      <c r="V77"/>
      <c r="W77"/>
    </row>
    <row r="78" spans="1:23">
      <c r="A78"/>
      <c r="B78"/>
      <c r="C78"/>
      <c r="D78"/>
      <c r="E78"/>
      <c r="F78"/>
      <c r="G78"/>
      <c r="H78" s="208"/>
      <c r="I78"/>
      <c r="J78"/>
      <c r="M78"/>
      <c r="N78"/>
      <c r="O78"/>
      <c r="P78"/>
      <c r="Q78"/>
      <c r="R78"/>
      <c r="S78"/>
      <c r="T78"/>
      <c r="U78"/>
      <c r="V78"/>
      <c r="W78"/>
    </row>
    <row r="79" spans="1:23">
      <c r="A79"/>
      <c r="B79"/>
      <c r="C79"/>
      <c r="D79"/>
      <c r="E79"/>
      <c r="F79"/>
      <c r="G79"/>
      <c r="H79" s="208"/>
      <c r="I79"/>
      <c r="J79"/>
      <c r="M79"/>
      <c r="N79"/>
      <c r="O79"/>
      <c r="P79"/>
      <c r="Q79"/>
      <c r="R79"/>
      <c r="S79"/>
      <c r="T79"/>
      <c r="U79"/>
      <c r="V79"/>
      <c r="W79"/>
    </row>
    <row r="80" spans="1:23">
      <c r="A80"/>
      <c r="B80"/>
      <c r="C80"/>
      <c r="D80"/>
      <c r="E80"/>
      <c r="F80"/>
      <c r="G80"/>
      <c r="H80" s="208"/>
      <c r="I80"/>
      <c r="J80"/>
      <c r="M80"/>
      <c r="N80"/>
      <c r="O80"/>
      <c r="P80"/>
      <c r="Q80"/>
      <c r="R80"/>
      <c r="S80"/>
      <c r="T80"/>
      <c r="U80"/>
      <c r="V80"/>
      <c r="W80"/>
    </row>
    <row r="81" spans="1:23">
      <c r="A81"/>
      <c r="B81"/>
      <c r="C81"/>
      <c r="D81"/>
      <c r="E81"/>
      <c r="F81"/>
      <c r="G81"/>
      <c r="H81" s="208"/>
      <c r="I81"/>
      <c r="J81"/>
      <c r="M81"/>
      <c r="N81"/>
      <c r="O81"/>
      <c r="P81"/>
      <c r="Q81"/>
      <c r="R81"/>
      <c r="S81"/>
      <c r="T81"/>
      <c r="U81"/>
      <c r="V81"/>
      <c r="W81"/>
    </row>
    <row r="82" spans="1:23">
      <c r="A82"/>
      <c r="B82"/>
      <c r="C82"/>
      <c r="D82"/>
      <c r="E82"/>
      <c r="F82"/>
      <c r="G82"/>
      <c r="H82" s="208"/>
      <c r="I82"/>
      <c r="J82"/>
      <c r="M82"/>
      <c r="N82"/>
      <c r="O82"/>
      <c r="P82"/>
      <c r="Q82"/>
      <c r="R82"/>
      <c r="S82"/>
      <c r="T82"/>
      <c r="U82"/>
      <c r="V82"/>
      <c r="W82"/>
    </row>
    <row r="83" spans="1:23">
      <c r="A83"/>
      <c r="B83"/>
      <c r="C83"/>
      <c r="D83"/>
      <c r="E83"/>
      <c r="F83"/>
      <c r="G83"/>
      <c r="H83" s="208"/>
      <c r="I83"/>
      <c r="J83"/>
      <c r="M83"/>
      <c r="N83"/>
      <c r="O83"/>
      <c r="P83"/>
      <c r="Q83"/>
      <c r="R83"/>
      <c r="S83"/>
      <c r="T83"/>
      <c r="U83"/>
      <c r="V83"/>
      <c r="W83"/>
    </row>
    <row r="84" spans="1:23">
      <c r="A84"/>
      <c r="B84"/>
      <c r="C84"/>
      <c r="D84"/>
      <c r="E84"/>
      <c r="F84"/>
      <c r="G84"/>
      <c r="H84" s="208"/>
      <c r="I84"/>
      <c r="J84"/>
      <c r="M84"/>
      <c r="N84"/>
      <c r="O84"/>
      <c r="P84"/>
      <c r="Q84"/>
      <c r="R84"/>
      <c r="S84"/>
      <c r="T84"/>
      <c r="U84"/>
      <c r="V84"/>
      <c r="W84"/>
    </row>
    <row r="85" spans="1:23">
      <c r="A85"/>
      <c r="B85"/>
      <c r="C85"/>
      <c r="D85"/>
      <c r="E85"/>
      <c r="F85"/>
      <c r="G85"/>
      <c r="H85" s="208"/>
      <c r="I85"/>
      <c r="J85"/>
      <c r="M85"/>
      <c r="N85"/>
      <c r="O85"/>
      <c r="P85"/>
      <c r="Q85"/>
      <c r="R85"/>
      <c r="S85"/>
      <c r="T85"/>
      <c r="U85"/>
      <c r="V85"/>
      <c r="W85"/>
    </row>
    <row r="86" spans="1:23">
      <c r="A86"/>
      <c r="B86"/>
      <c r="C86"/>
      <c r="D86"/>
      <c r="E86"/>
      <c r="F86"/>
      <c r="G86"/>
      <c r="H86" s="208"/>
      <c r="I86"/>
      <c r="J86"/>
      <c r="M86"/>
      <c r="N86"/>
      <c r="O86"/>
      <c r="P86"/>
      <c r="Q86"/>
      <c r="R86"/>
      <c r="S86"/>
      <c r="T86"/>
      <c r="U86"/>
      <c r="V86"/>
      <c r="W86"/>
    </row>
    <row r="87" spans="1:23">
      <c r="A87"/>
      <c r="B87"/>
      <c r="C87"/>
      <c r="D87"/>
      <c r="E87"/>
      <c r="F87"/>
      <c r="G87"/>
      <c r="H87" s="208"/>
      <c r="I87"/>
      <c r="J87"/>
      <c r="M87"/>
      <c r="N87"/>
      <c r="O87"/>
      <c r="P87"/>
      <c r="Q87"/>
      <c r="R87"/>
      <c r="S87"/>
      <c r="T87"/>
      <c r="U87"/>
      <c r="V87"/>
      <c r="W87"/>
    </row>
    <row r="88" spans="1:23">
      <c r="A88"/>
      <c r="B88"/>
      <c r="C88"/>
      <c r="D88"/>
      <c r="E88"/>
      <c r="F88"/>
      <c r="G88"/>
      <c r="H88" s="208"/>
      <c r="I88"/>
      <c r="J88"/>
      <c r="M88"/>
      <c r="N88"/>
      <c r="O88"/>
      <c r="P88"/>
      <c r="Q88"/>
      <c r="R88"/>
      <c r="S88"/>
      <c r="T88"/>
      <c r="U88"/>
      <c r="V88"/>
      <c r="W88"/>
    </row>
    <row r="89" spans="1:23">
      <c r="A89"/>
      <c r="B89"/>
      <c r="C89"/>
      <c r="D89"/>
      <c r="E89"/>
      <c r="F89"/>
      <c r="G89"/>
      <c r="H89" s="208"/>
      <c r="I89"/>
      <c r="J89"/>
      <c r="M89"/>
      <c r="N89"/>
      <c r="O89"/>
      <c r="P89"/>
      <c r="Q89"/>
      <c r="R89"/>
      <c r="S89"/>
      <c r="T89"/>
      <c r="U89"/>
      <c r="V89"/>
      <c r="W89"/>
    </row>
    <row r="90" spans="1:23">
      <c r="A90"/>
      <c r="B90"/>
      <c r="C90"/>
      <c r="D90"/>
      <c r="E90"/>
      <c r="F90"/>
      <c r="G90"/>
      <c r="H90" s="208"/>
      <c r="I90"/>
      <c r="J90"/>
      <c r="M90"/>
      <c r="N90"/>
      <c r="O90"/>
      <c r="P90"/>
      <c r="Q90"/>
      <c r="R90"/>
      <c r="S90"/>
      <c r="T90"/>
      <c r="U90"/>
      <c r="V90"/>
      <c r="W90"/>
    </row>
    <row r="91" spans="1:23">
      <c r="A91"/>
      <c r="B91"/>
      <c r="C91"/>
      <c r="D91"/>
      <c r="E91"/>
      <c r="F91"/>
      <c r="G91"/>
      <c r="H91" s="208"/>
      <c r="I91"/>
      <c r="J91"/>
      <c r="M91"/>
      <c r="N91"/>
      <c r="O91"/>
      <c r="P91"/>
      <c r="Q91"/>
      <c r="R91"/>
      <c r="S91"/>
      <c r="T91"/>
      <c r="U91"/>
      <c r="V91"/>
      <c r="W91"/>
    </row>
    <row r="92" spans="1:23">
      <c r="A92"/>
      <c r="B92"/>
      <c r="C92"/>
      <c r="D92"/>
      <c r="E92"/>
      <c r="F92"/>
      <c r="G92"/>
      <c r="H92" s="208"/>
      <c r="I92"/>
      <c r="J92"/>
      <c r="M92"/>
      <c r="N92"/>
      <c r="O92"/>
      <c r="P92"/>
      <c r="Q92"/>
      <c r="R92"/>
      <c r="S92"/>
      <c r="T92"/>
      <c r="U92"/>
      <c r="V92"/>
      <c r="W92"/>
    </row>
    <row r="93" spans="1:23">
      <c r="A93"/>
      <c r="B93"/>
      <c r="C93"/>
      <c r="D93"/>
      <c r="E93"/>
      <c r="F93"/>
      <c r="G93"/>
      <c r="H93" s="208"/>
      <c r="I93"/>
      <c r="J93"/>
      <c r="M93"/>
      <c r="N93"/>
      <c r="O93"/>
      <c r="P93"/>
      <c r="Q93"/>
      <c r="R93"/>
      <c r="S93"/>
      <c r="T93"/>
      <c r="U93"/>
      <c r="V93"/>
      <c r="W93"/>
    </row>
    <row r="94" spans="1:23">
      <c r="A94"/>
      <c r="B94"/>
      <c r="C94"/>
      <c r="D94"/>
      <c r="E94"/>
      <c r="F94"/>
      <c r="G94"/>
      <c r="H94" s="208"/>
      <c r="I94"/>
      <c r="J94"/>
      <c r="M94"/>
      <c r="N94"/>
      <c r="O94"/>
      <c r="P94"/>
      <c r="Q94"/>
      <c r="R94"/>
      <c r="S94"/>
      <c r="T94"/>
      <c r="U94"/>
      <c r="V94"/>
      <c r="W94"/>
    </row>
    <row r="95" spans="1:23">
      <c r="A95"/>
      <c r="B95"/>
      <c r="C95"/>
      <c r="D95"/>
      <c r="E95"/>
      <c r="F95"/>
      <c r="G95"/>
      <c r="H95" s="208"/>
      <c r="I95"/>
      <c r="J95"/>
      <c r="M95"/>
      <c r="N95"/>
      <c r="O95"/>
      <c r="P95"/>
      <c r="Q95"/>
      <c r="R95"/>
      <c r="S95"/>
      <c r="T95"/>
      <c r="U95"/>
      <c r="V95"/>
      <c r="W95"/>
    </row>
    <row r="96" spans="1:23">
      <c r="A96"/>
      <c r="B96"/>
      <c r="C96"/>
      <c r="D96"/>
      <c r="E96"/>
      <c r="F96"/>
      <c r="G96"/>
      <c r="H96" s="208"/>
      <c r="I96"/>
      <c r="J96"/>
      <c r="M96"/>
      <c r="N96"/>
      <c r="O96"/>
      <c r="P96"/>
      <c r="Q96"/>
      <c r="R96"/>
      <c r="S96"/>
      <c r="T96"/>
      <c r="U96"/>
      <c r="V96"/>
      <c r="W96"/>
    </row>
    <row r="97" spans="1:23">
      <c r="A97"/>
      <c r="B97"/>
      <c r="C97"/>
      <c r="D97"/>
      <c r="E97"/>
      <c r="F97"/>
      <c r="G97"/>
      <c r="H97" s="208"/>
      <c r="I97"/>
      <c r="J97"/>
      <c r="M97"/>
      <c r="N97"/>
      <c r="O97"/>
      <c r="P97"/>
      <c r="Q97"/>
      <c r="R97"/>
      <c r="S97"/>
      <c r="T97"/>
      <c r="U97"/>
      <c r="V97"/>
      <c r="W97"/>
    </row>
    <row r="98" spans="1:23">
      <c r="A98"/>
      <c r="B98"/>
      <c r="C98"/>
      <c r="D98"/>
      <c r="E98"/>
      <c r="F98"/>
      <c r="G98"/>
      <c r="H98" s="208"/>
      <c r="I98"/>
      <c r="J98"/>
      <c r="M98"/>
      <c r="N98"/>
      <c r="O98"/>
      <c r="P98"/>
      <c r="Q98"/>
      <c r="R98"/>
      <c r="S98"/>
      <c r="T98"/>
      <c r="U98"/>
      <c r="V98"/>
      <c r="W98"/>
    </row>
    <row r="99" spans="1:23">
      <c r="A99"/>
      <c r="B99"/>
      <c r="C99"/>
      <c r="D99"/>
      <c r="E99"/>
      <c r="F99"/>
      <c r="G99"/>
      <c r="H99" s="208"/>
      <c r="I99"/>
      <c r="J99"/>
      <c r="M99"/>
      <c r="N99"/>
      <c r="O99"/>
      <c r="P99"/>
      <c r="Q99"/>
      <c r="R99"/>
      <c r="S99"/>
      <c r="T99"/>
      <c r="U99"/>
      <c r="V99"/>
      <c r="W99"/>
    </row>
    <row r="100" spans="1:23">
      <c r="A100"/>
      <c r="B100"/>
      <c r="C100"/>
      <c r="D100"/>
      <c r="E100"/>
      <c r="F100"/>
      <c r="G100"/>
      <c r="H100" s="208"/>
      <c r="I100"/>
      <c r="J100"/>
      <c r="M100"/>
      <c r="N100"/>
      <c r="O100"/>
      <c r="P100"/>
      <c r="Q100"/>
      <c r="R100"/>
      <c r="S100"/>
      <c r="T100"/>
      <c r="U100"/>
      <c r="V100"/>
      <c r="W100"/>
    </row>
    <row r="101" spans="1:23">
      <c r="A101"/>
      <c r="B101"/>
      <c r="C101"/>
      <c r="D101"/>
      <c r="E101"/>
      <c r="F101"/>
      <c r="G101"/>
      <c r="H101" s="208"/>
      <c r="I101"/>
      <c r="J101"/>
      <c r="M101"/>
      <c r="N101"/>
      <c r="O101"/>
      <c r="P101"/>
      <c r="Q101"/>
      <c r="R101"/>
      <c r="S101"/>
      <c r="T101"/>
      <c r="U101"/>
      <c r="V101"/>
      <c r="W101"/>
    </row>
    <row r="102" spans="1:23">
      <c r="A102"/>
      <c r="B102"/>
      <c r="C102"/>
      <c r="D102"/>
      <c r="E102"/>
      <c r="F102"/>
      <c r="G102"/>
      <c r="H102" s="208"/>
      <c r="I102"/>
      <c r="J102"/>
      <c r="M102"/>
      <c r="N102"/>
      <c r="O102"/>
      <c r="P102"/>
      <c r="Q102"/>
      <c r="R102"/>
      <c r="S102"/>
      <c r="T102"/>
      <c r="U102"/>
      <c r="V102"/>
      <c r="W102"/>
    </row>
    <row r="103" spans="1:23">
      <c r="A103"/>
      <c r="B103"/>
      <c r="C103"/>
      <c r="D103"/>
      <c r="E103"/>
      <c r="F103"/>
      <c r="G103"/>
      <c r="H103" s="208"/>
      <c r="I103"/>
      <c r="J103"/>
      <c r="M103"/>
      <c r="N103"/>
      <c r="O103"/>
      <c r="P103"/>
      <c r="Q103"/>
      <c r="R103"/>
      <c r="S103"/>
      <c r="T103"/>
      <c r="U103"/>
      <c r="V103"/>
      <c r="W103"/>
    </row>
    <row r="104" spans="1:23">
      <c r="A104"/>
      <c r="B104"/>
      <c r="C104"/>
      <c r="D104"/>
      <c r="E104"/>
      <c r="F104"/>
      <c r="G104"/>
      <c r="H104" s="208"/>
      <c r="I104"/>
      <c r="J104"/>
      <c r="M104"/>
      <c r="N104"/>
      <c r="O104"/>
      <c r="P104"/>
      <c r="Q104"/>
      <c r="R104"/>
      <c r="S104"/>
      <c r="T104"/>
      <c r="U104"/>
      <c r="V104"/>
      <c r="W104"/>
    </row>
    <row r="105" spans="1:23">
      <c r="A105"/>
      <c r="B105"/>
      <c r="C105"/>
      <c r="D105"/>
      <c r="E105"/>
      <c r="F105"/>
      <c r="G105"/>
      <c r="H105" s="208"/>
      <c r="I105"/>
      <c r="J105"/>
      <c r="M105"/>
      <c r="N105"/>
      <c r="O105"/>
      <c r="P105"/>
      <c r="Q105"/>
      <c r="R105"/>
      <c r="S105"/>
      <c r="T105"/>
      <c r="U105"/>
      <c r="V105"/>
      <c r="W105"/>
    </row>
    <row r="106" spans="1:23">
      <c r="A106"/>
      <c r="B106"/>
      <c r="C106"/>
      <c r="D106"/>
      <c r="E106"/>
      <c r="F106"/>
      <c r="G106"/>
      <c r="H106" s="208"/>
      <c r="I106"/>
      <c r="J106"/>
      <c r="M106"/>
      <c r="N106"/>
      <c r="O106"/>
      <c r="P106"/>
      <c r="Q106"/>
      <c r="R106"/>
      <c r="S106"/>
      <c r="T106"/>
      <c r="U106"/>
      <c r="V106"/>
      <c r="W106"/>
    </row>
    <row r="107" spans="1:23">
      <c r="A107"/>
      <c r="B107"/>
      <c r="C107"/>
      <c r="D107"/>
      <c r="E107"/>
      <c r="F107"/>
      <c r="G107"/>
      <c r="H107" s="208"/>
      <c r="I107"/>
      <c r="J107"/>
      <c r="M107"/>
      <c r="N107"/>
      <c r="O107"/>
      <c r="P107"/>
      <c r="Q107"/>
      <c r="R107"/>
      <c r="S107"/>
      <c r="T107"/>
      <c r="U107"/>
      <c r="V107"/>
      <c r="W107"/>
    </row>
    <row r="108" spans="1:23">
      <c r="A108"/>
      <c r="B108"/>
      <c r="C108"/>
      <c r="D108"/>
      <c r="E108"/>
      <c r="F108"/>
      <c r="G108"/>
      <c r="H108" s="208"/>
      <c r="I108"/>
      <c r="J108"/>
      <c r="M108"/>
      <c r="N108"/>
      <c r="O108"/>
      <c r="P108"/>
      <c r="Q108"/>
      <c r="R108"/>
      <c r="S108"/>
      <c r="T108"/>
      <c r="U108"/>
      <c r="V108"/>
      <c r="W108"/>
    </row>
    <row r="109" spans="1:23">
      <c r="A109"/>
      <c r="B109"/>
      <c r="C109"/>
      <c r="D109"/>
      <c r="E109"/>
      <c r="F109"/>
      <c r="G109"/>
      <c r="H109" s="208"/>
      <c r="I109"/>
      <c r="J109"/>
      <c r="M109"/>
      <c r="N109"/>
      <c r="O109"/>
      <c r="P109"/>
      <c r="Q109"/>
      <c r="R109"/>
      <c r="S109"/>
      <c r="T109"/>
      <c r="U109"/>
      <c r="V109"/>
      <c r="W109"/>
    </row>
    <row r="110" spans="1:23">
      <c r="A110"/>
      <c r="B110"/>
      <c r="C110"/>
      <c r="D110"/>
      <c r="E110"/>
      <c r="F110"/>
      <c r="G110"/>
      <c r="H110" s="208"/>
      <c r="I110"/>
      <c r="J110"/>
      <c r="M110"/>
      <c r="N110"/>
      <c r="O110"/>
      <c r="P110"/>
      <c r="Q110"/>
      <c r="R110"/>
      <c r="S110"/>
      <c r="T110"/>
      <c r="U110"/>
      <c r="V110"/>
      <c r="W110"/>
    </row>
    <row r="111" spans="1:23">
      <c r="A111"/>
      <c r="B111"/>
      <c r="C111"/>
      <c r="D111"/>
      <c r="E111"/>
      <c r="F111"/>
      <c r="G111"/>
      <c r="H111" s="208"/>
      <c r="I111"/>
      <c r="J111"/>
      <c r="M111"/>
      <c r="N111"/>
      <c r="O111"/>
      <c r="P111"/>
      <c r="Q111"/>
      <c r="R111"/>
      <c r="S111"/>
      <c r="T111"/>
      <c r="U111"/>
      <c r="V111"/>
      <c r="W111"/>
    </row>
    <row r="112" spans="1:23">
      <c r="A112"/>
      <c r="B112"/>
      <c r="C112"/>
      <c r="D112"/>
      <c r="E112"/>
      <c r="F112"/>
      <c r="G112"/>
      <c r="H112" s="208"/>
      <c r="I112"/>
      <c r="J112"/>
      <c r="M112"/>
      <c r="N112"/>
      <c r="O112"/>
      <c r="P112"/>
      <c r="Q112"/>
      <c r="R112"/>
      <c r="S112"/>
      <c r="T112"/>
      <c r="U112"/>
      <c r="V112"/>
      <c r="W112"/>
    </row>
    <row r="113" spans="1:23">
      <c r="A113"/>
      <c r="B113"/>
      <c r="C113"/>
      <c r="D113"/>
      <c r="E113"/>
      <c r="F113"/>
      <c r="G113"/>
      <c r="H113" s="208"/>
      <c r="I113"/>
      <c r="J113"/>
      <c r="M113"/>
      <c r="N113"/>
      <c r="O113"/>
      <c r="P113"/>
      <c r="Q113"/>
      <c r="R113"/>
      <c r="S113"/>
      <c r="T113"/>
      <c r="U113"/>
      <c r="V113"/>
      <c r="W113"/>
    </row>
    <row r="114" spans="1:23">
      <c r="A114"/>
      <c r="B114"/>
      <c r="C114"/>
      <c r="D114"/>
      <c r="E114"/>
      <c r="F114"/>
      <c r="G114"/>
      <c r="H114" s="208"/>
      <c r="I114"/>
      <c r="J114"/>
      <c r="M114"/>
      <c r="N114"/>
      <c r="O114"/>
      <c r="P114"/>
      <c r="Q114"/>
      <c r="R114"/>
      <c r="S114"/>
      <c r="T114"/>
      <c r="U114"/>
      <c r="V114"/>
      <c r="W114"/>
    </row>
    <row r="115" spans="1:23">
      <c r="A115"/>
      <c r="B115"/>
      <c r="C115"/>
      <c r="D115"/>
      <c r="E115"/>
      <c r="F115"/>
      <c r="G115"/>
      <c r="H115" s="208"/>
      <c r="I115"/>
      <c r="J115"/>
      <c r="M115"/>
      <c r="N115"/>
      <c r="O115"/>
      <c r="P115"/>
      <c r="Q115"/>
      <c r="R115"/>
      <c r="S115"/>
      <c r="T115"/>
      <c r="U115"/>
      <c r="V115"/>
      <c r="W115"/>
    </row>
    <row r="116" spans="1:23">
      <c r="A116"/>
      <c r="B116"/>
      <c r="C116"/>
      <c r="D116"/>
      <c r="E116"/>
      <c r="F116"/>
      <c r="G116"/>
      <c r="H116" s="208"/>
      <c r="I116"/>
      <c r="J116"/>
      <c r="M116"/>
      <c r="N116"/>
      <c r="O116"/>
      <c r="P116"/>
      <c r="Q116"/>
      <c r="R116"/>
      <c r="S116"/>
      <c r="T116"/>
      <c r="U116"/>
      <c r="V116"/>
      <c r="W116"/>
    </row>
  </sheetData>
  <mergeCells count="1">
    <mergeCell ref="F3:F5"/>
  </mergeCells>
  <phoneticPr fontId="2" type="noConversion"/>
  <printOptions horizontalCentered="1"/>
  <pageMargins left="0.59055118110236227" right="0.59055118110236227" top="0.59055118110236227" bottom="0.59055118110236227" header="0.51181102362204722" footer="0.51181102362204722"/>
  <pageSetup paperSize="9" scale="77" firstPageNumber="80" orientation="landscape" useFirstPageNumber="1" r:id="rId1"/>
  <headerFooter alignWithMargins="0">
    <oddFooter>&amp;C&amp;"Gill Sans MT Light,Regular"Page 12.14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pageSetUpPr fitToPage="1"/>
  </sheetPr>
  <dimension ref="B2:V36"/>
  <sheetViews>
    <sheetView showGridLines="0" zoomScale="90" zoomScaleNormal="90" zoomScaleSheetLayoutView="85" workbookViewId="0">
      <pane xSplit="6" ySplit="6" topLeftCell="G7" activePane="bottomRight" state="frozen"/>
      <selection pane="topRight" activeCell="G1" sqref="G1"/>
      <selection pane="bottomLeft" activeCell="A7" sqref="A7"/>
      <selection pane="bottomRight" activeCell="K34" sqref="K34"/>
    </sheetView>
  </sheetViews>
  <sheetFormatPr defaultColWidth="9.140625" defaultRowHeight="15"/>
  <cols>
    <col min="1" max="1" width="5.140625" style="96" customWidth="1"/>
    <col min="2" max="2" width="4.140625" style="96" customWidth="1"/>
    <col min="3" max="3" width="2.5703125" style="96" customWidth="1"/>
    <col min="4" max="4" width="30.7109375" style="96" customWidth="1"/>
    <col min="5" max="5" width="2.42578125" style="96" customWidth="1"/>
    <col min="6" max="6" width="50.28515625" style="96" customWidth="1"/>
    <col min="7" max="7" width="1.7109375" style="96" customWidth="1"/>
    <col min="8" max="8" width="1.42578125" style="96" customWidth="1"/>
    <col min="9" max="9" width="13.5703125" style="98" customWidth="1"/>
    <col min="10" max="10" width="2.140625" style="98" customWidth="1"/>
    <col min="11" max="11" width="13.5703125" style="98" customWidth="1"/>
    <col min="12" max="12" width="2.28515625" style="98" customWidth="1"/>
    <col min="13" max="13" width="8.42578125" style="98" customWidth="1"/>
    <col min="14" max="14" width="2.42578125" style="98" customWidth="1"/>
    <col min="15" max="15" width="13.5703125" style="98" customWidth="1"/>
    <col min="16" max="16" width="11.140625" style="98" hidden="1" customWidth="1"/>
    <col min="17" max="17" width="2.28515625" style="96" customWidth="1"/>
    <col min="18" max="18" width="2" style="96" customWidth="1"/>
    <col min="19" max="20" width="9.140625" style="96" customWidth="1"/>
    <col min="21" max="22" width="9.7109375" style="96" bestFit="1" customWidth="1"/>
    <col min="23" max="16384" width="9.140625" style="96"/>
  </cols>
  <sheetData>
    <row r="2" spans="2:22" ht="24.75" customHeight="1">
      <c r="B2" s="200" t="s">
        <v>170</v>
      </c>
      <c r="R2" s="112"/>
    </row>
    <row r="3" spans="2:22" ht="12.75" customHeight="1">
      <c r="B3" s="104"/>
      <c r="I3" s="97"/>
      <c r="J3" s="97"/>
      <c r="K3" s="151"/>
    </row>
    <row r="4" spans="2:22" ht="15.75">
      <c r="I4" s="97" t="s">
        <v>757</v>
      </c>
      <c r="J4" s="97"/>
      <c r="K4" s="97" t="s">
        <v>932</v>
      </c>
      <c r="O4" s="97" t="s">
        <v>932</v>
      </c>
      <c r="P4" s="149" t="s">
        <v>31</v>
      </c>
      <c r="S4" s="292"/>
    </row>
    <row r="5" spans="2:22" ht="31.5">
      <c r="B5" s="104"/>
      <c r="I5" s="266" t="s">
        <v>30</v>
      </c>
      <c r="J5" s="336"/>
      <c r="K5" s="337" t="s">
        <v>30</v>
      </c>
      <c r="L5" s="336"/>
      <c r="M5" s="338" t="s">
        <v>29</v>
      </c>
      <c r="N5" s="336"/>
      <c r="O5" s="199" t="s">
        <v>44</v>
      </c>
      <c r="P5" s="339" t="s">
        <v>28</v>
      </c>
      <c r="Q5" s="272"/>
      <c r="R5" s="272"/>
      <c r="S5" s="340"/>
    </row>
    <row r="6" spans="2:22" ht="15.75">
      <c r="B6" s="104"/>
      <c r="I6" s="341" t="s">
        <v>296</v>
      </c>
      <c r="J6" s="342"/>
      <c r="K6" s="343" t="s">
        <v>296</v>
      </c>
      <c r="L6" s="342"/>
      <c r="M6" s="343" t="s">
        <v>296</v>
      </c>
      <c r="N6" s="342"/>
      <c r="O6" s="343" t="s">
        <v>296</v>
      </c>
      <c r="P6" s="269" t="s">
        <v>27</v>
      </c>
      <c r="Q6" s="277"/>
      <c r="R6" s="277"/>
    </row>
    <row r="7" spans="2:22" s="104" customFormat="1" ht="15.75">
      <c r="B7" s="104" t="s">
        <v>26</v>
      </c>
      <c r="I7" s="304"/>
      <c r="J7" s="304"/>
      <c r="K7" s="151"/>
      <c r="L7" s="304"/>
      <c r="M7" s="151" t="s">
        <v>0</v>
      </c>
      <c r="N7" s="304"/>
      <c r="P7" s="151"/>
      <c r="Q7" s="272"/>
      <c r="R7" s="116"/>
    </row>
    <row r="8" spans="2:22" ht="15.75">
      <c r="B8" s="104"/>
      <c r="C8" s="96" t="s">
        <v>25</v>
      </c>
      <c r="I8" s="275"/>
      <c r="J8" s="275"/>
      <c r="L8" s="275"/>
      <c r="M8" s="98" t="s">
        <v>0</v>
      </c>
      <c r="N8" s="275"/>
      <c r="O8" s="96"/>
      <c r="Q8" s="272"/>
      <c r="R8" s="272"/>
    </row>
    <row r="9" spans="2:22">
      <c r="C9" s="211" t="s">
        <v>24</v>
      </c>
      <c r="D9" s="96" t="s">
        <v>46</v>
      </c>
      <c r="I9" s="308">
        <v>0.62209999999999999</v>
      </c>
      <c r="J9" s="308"/>
      <c r="K9" s="99">
        <v>0.65</v>
      </c>
      <c r="L9" s="308"/>
      <c r="M9" s="99">
        <f t="shared" ref="M9:M10" si="0">K9*0.2</f>
        <v>0.13</v>
      </c>
      <c r="N9" s="308"/>
      <c r="O9" s="99">
        <f>M9+K9</f>
        <v>0.78</v>
      </c>
      <c r="P9" s="98">
        <v>0.5</v>
      </c>
      <c r="Q9" s="272"/>
      <c r="R9" s="272"/>
      <c r="U9" s="99"/>
      <c r="V9" s="99"/>
    </row>
    <row r="10" spans="2:22">
      <c r="C10" s="211" t="s">
        <v>23</v>
      </c>
      <c r="D10" s="96" t="s">
        <v>47</v>
      </c>
      <c r="I10" s="308">
        <v>6.0842000000000009</v>
      </c>
      <c r="J10" s="308"/>
      <c r="K10" s="99">
        <v>6.39</v>
      </c>
      <c r="L10" s="308"/>
      <c r="M10" s="99">
        <f t="shared" si="0"/>
        <v>1.278</v>
      </c>
      <c r="N10" s="308"/>
      <c r="O10" s="99">
        <f>M10+K10</f>
        <v>7.6679999999999993</v>
      </c>
      <c r="P10" s="98">
        <v>5</v>
      </c>
      <c r="Q10" s="272"/>
      <c r="R10" s="272"/>
      <c r="U10" s="99"/>
      <c r="V10" s="99"/>
    </row>
    <row r="11" spans="2:22">
      <c r="C11" s="211" t="s">
        <v>22</v>
      </c>
      <c r="D11" s="96" t="s">
        <v>45</v>
      </c>
      <c r="I11" s="308"/>
      <c r="J11" s="308"/>
      <c r="K11" s="99"/>
      <c r="L11" s="308"/>
      <c r="M11" s="99"/>
      <c r="N11" s="308"/>
      <c r="O11" s="99"/>
      <c r="P11" s="98">
        <v>0</v>
      </c>
      <c r="Q11" s="272"/>
      <c r="R11" s="272"/>
    </row>
    <row r="12" spans="2:22" ht="30.75" customHeight="1">
      <c r="B12" s="104"/>
      <c r="C12" s="344"/>
      <c r="D12" s="593" t="s">
        <v>21</v>
      </c>
      <c r="E12" s="593"/>
      <c r="F12" s="593"/>
      <c r="I12" s="275"/>
      <c r="J12" s="308"/>
      <c r="K12" s="99"/>
      <c r="L12" s="308"/>
      <c r="N12" s="308"/>
      <c r="O12" s="96"/>
      <c r="Q12" s="272"/>
      <c r="R12" s="272"/>
    </row>
    <row r="13" spans="2:22">
      <c r="I13" s="275"/>
      <c r="J13" s="275"/>
      <c r="K13" s="99"/>
      <c r="L13" s="308"/>
      <c r="M13" s="98" t="s">
        <v>0</v>
      </c>
      <c r="N13" s="308"/>
      <c r="O13" s="96"/>
      <c r="Q13" s="272"/>
      <c r="R13" s="272"/>
    </row>
    <row r="14" spans="2:22" ht="15.75">
      <c r="B14" s="104"/>
      <c r="D14" s="96" t="s">
        <v>20</v>
      </c>
      <c r="I14" s="312" t="s">
        <v>710</v>
      </c>
      <c r="J14" s="312"/>
      <c r="K14" s="107"/>
      <c r="L14" s="312"/>
      <c r="M14" s="99"/>
      <c r="N14" s="312"/>
      <c r="O14" s="107" t="s">
        <v>109</v>
      </c>
      <c r="Q14" s="272"/>
      <c r="R14" s="272"/>
      <c r="U14" s="99"/>
      <c r="V14" s="99"/>
    </row>
    <row r="15" spans="2:22" ht="15.75">
      <c r="B15" s="104"/>
      <c r="I15" s="275"/>
      <c r="J15" s="275"/>
      <c r="K15" s="99"/>
      <c r="L15" s="275"/>
      <c r="N15" s="275"/>
      <c r="O15" s="96"/>
      <c r="Q15" s="272"/>
      <c r="R15" s="272"/>
    </row>
    <row r="16" spans="2:22">
      <c r="C16" s="96" t="s">
        <v>19</v>
      </c>
      <c r="I16" s="275"/>
      <c r="J16" s="275"/>
      <c r="K16" s="99"/>
      <c r="L16" s="275"/>
      <c r="M16" s="98" t="s">
        <v>0</v>
      </c>
      <c r="N16" s="275"/>
      <c r="O16" s="96"/>
      <c r="Q16" s="272"/>
      <c r="R16" s="272"/>
    </row>
    <row r="17" spans="2:22">
      <c r="D17" s="96" t="s">
        <v>18</v>
      </c>
      <c r="I17" s="308">
        <v>195.34040000000002</v>
      </c>
      <c r="J17" s="308"/>
      <c r="K17" s="99">
        <f>+I17*1.05</f>
        <v>205.10742000000002</v>
      </c>
      <c r="L17" s="308"/>
      <c r="M17" s="99">
        <f>K17*0.2</f>
        <v>41.021484000000008</v>
      </c>
      <c r="N17" s="308"/>
      <c r="O17" s="99">
        <f>M17+K17</f>
        <v>246.12890400000003</v>
      </c>
      <c r="P17" s="98">
        <v>113.895</v>
      </c>
      <c r="Q17" s="272"/>
      <c r="R17" s="272"/>
      <c r="U17" s="99"/>
      <c r="V17" s="99"/>
    </row>
    <row r="18" spans="2:22">
      <c r="D18" s="96" t="s">
        <v>17</v>
      </c>
      <c r="I18" s="308">
        <v>5.1308000000000007</v>
      </c>
      <c r="J18" s="308"/>
      <c r="K18" s="99">
        <f>+I18*1.05</f>
        <v>5.3873400000000009</v>
      </c>
      <c r="L18" s="308"/>
      <c r="M18" s="99">
        <f>K18*0.2</f>
        <v>1.0774680000000003</v>
      </c>
      <c r="N18" s="308"/>
      <c r="O18" s="99">
        <f>M18+K18</f>
        <v>6.4648080000000014</v>
      </c>
      <c r="P18" s="98">
        <v>2.7025000000000001</v>
      </c>
      <c r="Q18" s="272"/>
      <c r="R18" s="272"/>
      <c r="U18" s="99"/>
      <c r="V18" s="99"/>
    </row>
    <row r="19" spans="2:22">
      <c r="I19" s="308"/>
      <c r="J19" s="308"/>
      <c r="K19" s="99"/>
      <c r="L19" s="308"/>
      <c r="M19" s="99"/>
      <c r="N19" s="308"/>
      <c r="O19" s="99"/>
      <c r="Q19" s="272"/>
      <c r="R19" s="272"/>
    </row>
    <row r="20" spans="2:22">
      <c r="C20" s="96" t="s">
        <v>16</v>
      </c>
      <c r="I20" s="308">
        <v>21.302899999999998</v>
      </c>
      <c r="J20" s="308"/>
      <c r="K20" s="99">
        <f>+I20*1.05</f>
        <v>22.368044999999999</v>
      </c>
      <c r="L20" s="308"/>
      <c r="M20" s="99">
        <f>K20*0.2</f>
        <v>4.4736089999999997</v>
      </c>
      <c r="N20" s="308"/>
      <c r="O20" s="99">
        <f>M20+K20</f>
        <v>26.841653999999998</v>
      </c>
      <c r="P20" s="98">
        <v>12.925000000000001</v>
      </c>
      <c r="Q20" s="272"/>
      <c r="R20" s="272"/>
      <c r="U20" s="99"/>
      <c r="V20" s="99"/>
    </row>
    <row r="21" spans="2:22">
      <c r="C21" s="96" t="s">
        <v>99</v>
      </c>
      <c r="I21" s="312">
        <v>0</v>
      </c>
      <c r="J21" s="312"/>
      <c r="K21" s="99">
        <v>0</v>
      </c>
      <c r="L21" s="312"/>
      <c r="M21" s="107" t="s">
        <v>100</v>
      </c>
      <c r="N21" s="312"/>
      <c r="O21" s="99">
        <v>0</v>
      </c>
      <c r="P21" s="107"/>
      <c r="Q21" s="272"/>
      <c r="R21" s="490"/>
    </row>
    <row r="22" spans="2:22">
      <c r="I22" s="275"/>
      <c r="J22" s="275"/>
      <c r="K22" s="99"/>
      <c r="L22" s="275"/>
      <c r="M22" s="98" t="s">
        <v>0</v>
      </c>
      <c r="N22" s="275"/>
      <c r="Q22" s="272"/>
      <c r="R22" s="272"/>
    </row>
    <row r="23" spans="2:22" ht="15.75">
      <c r="B23" s="104"/>
      <c r="C23" s="96" t="s">
        <v>15</v>
      </c>
      <c r="I23" s="275"/>
      <c r="J23" s="275"/>
      <c r="K23" s="99"/>
      <c r="L23" s="275"/>
      <c r="M23" s="98" t="s">
        <v>0</v>
      </c>
      <c r="N23" s="275"/>
      <c r="Q23" s="272"/>
      <c r="R23" s="272"/>
    </row>
    <row r="24" spans="2:22">
      <c r="D24" s="96" t="s">
        <v>14</v>
      </c>
      <c r="I24" s="308">
        <v>8.0760500000000004</v>
      </c>
      <c r="J24" s="308"/>
      <c r="K24" s="99">
        <f t="shared" ref="K24:K26" si="1">+I24*1.05</f>
        <v>8.4798525000000016</v>
      </c>
      <c r="L24" s="308"/>
      <c r="M24" s="99">
        <f>K24*0.2</f>
        <v>1.6959705000000005</v>
      </c>
      <c r="N24" s="308"/>
      <c r="O24" s="99">
        <f>M24+K24</f>
        <v>10.175823000000001</v>
      </c>
      <c r="P24" s="98">
        <v>4.5824999999999996</v>
      </c>
      <c r="Q24" s="272"/>
      <c r="R24" s="272"/>
    </row>
    <row r="25" spans="2:22">
      <c r="D25" s="96" t="s">
        <v>13</v>
      </c>
      <c r="I25" s="308">
        <v>10.175000000000001</v>
      </c>
      <c r="J25" s="308"/>
      <c r="K25" s="99">
        <f t="shared" si="1"/>
        <v>10.683750000000002</v>
      </c>
      <c r="L25" s="308"/>
      <c r="M25" s="99">
        <f>K25*0.2</f>
        <v>2.1367500000000006</v>
      </c>
      <c r="N25" s="308"/>
      <c r="O25" s="99">
        <f>M25+K25</f>
        <v>12.820500000000003</v>
      </c>
      <c r="P25" s="98">
        <v>5.7575000000000003</v>
      </c>
      <c r="Q25" s="272"/>
      <c r="R25" s="272"/>
    </row>
    <row r="26" spans="2:22">
      <c r="D26" s="96" t="s">
        <v>12</v>
      </c>
      <c r="I26" s="308">
        <v>13.066699999999999</v>
      </c>
      <c r="J26" s="308"/>
      <c r="K26" s="99">
        <f t="shared" si="1"/>
        <v>13.720034999999999</v>
      </c>
      <c r="L26" s="308"/>
      <c r="M26" s="99">
        <f>K26*0.2</f>
        <v>2.7440069999999999</v>
      </c>
      <c r="N26" s="308"/>
      <c r="O26" s="99">
        <f>M26+K26</f>
        <v>16.464041999999999</v>
      </c>
      <c r="P26" s="98">
        <v>7.2850000000000001</v>
      </c>
      <c r="Q26" s="272"/>
      <c r="R26" s="272"/>
    </row>
    <row r="27" spans="2:22">
      <c r="I27" s="308"/>
      <c r="J27" s="308"/>
      <c r="K27" s="99"/>
      <c r="L27" s="308"/>
      <c r="M27" s="99"/>
      <c r="N27" s="308"/>
      <c r="O27" s="99"/>
      <c r="Q27" s="272"/>
      <c r="R27" s="272"/>
    </row>
    <row r="28" spans="2:22" ht="15.75">
      <c r="B28" s="104"/>
      <c r="C28" s="96" t="s">
        <v>11</v>
      </c>
      <c r="I28" s="308"/>
      <c r="J28" s="308"/>
      <c r="K28" s="99"/>
      <c r="L28" s="308"/>
      <c r="M28" s="99"/>
      <c r="N28" s="308"/>
      <c r="O28" s="99"/>
      <c r="Q28" s="272"/>
      <c r="R28" s="272"/>
    </row>
    <row r="29" spans="2:22">
      <c r="D29" s="96" t="s">
        <v>10</v>
      </c>
      <c r="I29" s="308">
        <v>0.15065000000000001</v>
      </c>
      <c r="J29" s="308"/>
      <c r="K29" s="99">
        <f t="shared" ref="K29:K31" si="2">+I29*1.05</f>
        <v>0.1581825</v>
      </c>
      <c r="L29" s="308"/>
      <c r="M29" s="99">
        <f>K29*0.2</f>
        <v>3.1636500000000005E-2</v>
      </c>
      <c r="N29" s="308"/>
      <c r="O29" s="99">
        <f>M29+K29</f>
        <v>0.18981900000000002</v>
      </c>
      <c r="P29" s="98">
        <v>1.175</v>
      </c>
      <c r="Q29" s="272"/>
      <c r="R29" s="272"/>
    </row>
    <row r="30" spans="2:22" ht="15.75">
      <c r="B30" s="104"/>
      <c r="D30" s="96" t="s">
        <v>9</v>
      </c>
      <c r="I30" s="308">
        <v>0.15065000000000001</v>
      </c>
      <c r="J30" s="308"/>
      <c r="K30" s="99">
        <f t="shared" si="2"/>
        <v>0.1581825</v>
      </c>
      <c r="L30" s="308"/>
      <c r="M30" s="99">
        <f>K30*0.2</f>
        <v>3.1636500000000005E-2</v>
      </c>
      <c r="N30" s="308"/>
      <c r="O30" s="99">
        <f>M30+K30</f>
        <v>0.18981900000000002</v>
      </c>
      <c r="P30" s="98">
        <v>1.645</v>
      </c>
      <c r="Q30" s="272"/>
      <c r="R30" s="272"/>
    </row>
    <row r="31" spans="2:22">
      <c r="D31" s="96" t="s">
        <v>144</v>
      </c>
      <c r="I31" s="308">
        <v>0.30080000000000001</v>
      </c>
      <c r="J31" s="308"/>
      <c r="K31" s="99">
        <f t="shared" si="2"/>
        <v>0.31584000000000001</v>
      </c>
      <c r="L31" s="308"/>
      <c r="M31" s="99">
        <f>K31*0.2</f>
        <v>6.3168000000000002E-2</v>
      </c>
      <c r="N31" s="308"/>
      <c r="O31" s="99">
        <f>M31+K31</f>
        <v>0.37900800000000001</v>
      </c>
      <c r="P31" s="98">
        <v>0.23499999999999999</v>
      </c>
      <c r="Q31" s="272"/>
      <c r="R31" s="272"/>
    </row>
    <row r="32" spans="2:22" ht="15.75">
      <c r="I32" s="346"/>
      <c r="J32" s="346"/>
      <c r="K32" s="99"/>
      <c r="L32" s="346"/>
      <c r="M32" s="305"/>
      <c r="N32" s="346"/>
      <c r="O32" s="99"/>
      <c r="P32" s="151"/>
      <c r="Q32" s="272"/>
      <c r="R32" s="116"/>
    </row>
    <row r="33" spans="3:18" ht="15.75">
      <c r="C33" s="96" t="s">
        <v>108</v>
      </c>
      <c r="I33" s="308">
        <v>49.449200000000005</v>
      </c>
      <c r="J33" s="308"/>
      <c r="K33" s="99">
        <f>+I33*1.05</f>
        <v>51.92166000000001</v>
      </c>
      <c r="L33" s="308"/>
      <c r="M33" s="99">
        <v>0</v>
      </c>
      <c r="N33" s="308"/>
      <c r="O33" s="99">
        <f>M33+K33</f>
        <v>51.92166000000001</v>
      </c>
      <c r="P33" s="151"/>
      <c r="Q33" s="272"/>
      <c r="R33" s="272"/>
    </row>
    <row r="34" spans="3:18">
      <c r="I34" s="308"/>
      <c r="J34" s="308"/>
      <c r="K34" s="99"/>
      <c r="L34" s="308"/>
      <c r="M34" s="99"/>
      <c r="N34" s="308"/>
      <c r="O34" s="99"/>
      <c r="Q34" s="272"/>
      <c r="R34" s="272"/>
    </row>
    <row r="35" spans="3:18">
      <c r="C35" s="96" t="s">
        <v>127</v>
      </c>
      <c r="I35" s="308">
        <v>66.188299999999998</v>
      </c>
      <c r="J35" s="308"/>
      <c r="K35" s="99">
        <v>69.5</v>
      </c>
      <c r="L35" s="308"/>
      <c r="M35" s="99">
        <v>0</v>
      </c>
      <c r="N35" s="308"/>
      <c r="O35" s="99">
        <f>M35+K35</f>
        <v>69.5</v>
      </c>
      <c r="Q35" s="272"/>
      <c r="R35" s="272"/>
    </row>
    <row r="36" spans="3:18">
      <c r="I36" s="99"/>
      <c r="J36" s="99"/>
      <c r="K36" s="99"/>
      <c r="L36" s="99"/>
      <c r="M36" s="99"/>
      <c r="N36" s="99"/>
      <c r="O36" s="99"/>
    </row>
  </sheetData>
  <mergeCells count="1">
    <mergeCell ref="D12:F12"/>
  </mergeCells>
  <phoneticPr fontId="0" type="noConversion"/>
  <printOptions horizontalCentered="1"/>
  <pageMargins left="0.74803149606299213" right="0.74803149606299213" top="0.98425196850393704" bottom="0.98425196850393704" header="0.51181102362204722" footer="0.51181102362204722"/>
  <pageSetup paperSize="9" scale="69" firstPageNumber="80" orientation="landscape" useFirstPageNumber="1" r:id="rId1"/>
  <headerFooter alignWithMargins="0">
    <oddFooter>&amp;C&amp;"Gill Sans MT Light,Regular"Page 12.2</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rgb="FFFFC000"/>
    <pageSetUpPr fitToPage="1"/>
  </sheetPr>
  <dimension ref="A1:M29"/>
  <sheetViews>
    <sheetView showGridLines="0" zoomScale="87" zoomScaleNormal="87" zoomScaleSheetLayoutView="85" workbookViewId="0">
      <selection activeCell="F11" sqref="F11"/>
    </sheetView>
  </sheetViews>
  <sheetFormatPr defaultColWidth="9.140625" defaultRowHeight="15"/>
  <cols>
    <col min="1" max="1" width="4.5703125" style="16" customWidth="1"/>
    <col min="2" max="2" width="52.7109375" style="16" customWidth="1"/>
    <col min="3" max="3" width="3" style="16" customWidth="1"/>
    <col min="4" max="4" width="13.5703125" style="16" customWidth="1"/>
    <col min="5" max="5" width="3.140625" style="212" customWidth="1"/>
    <col min="6" max="6" width="13.5703125" style="16" customWidth="1"/>
    <col min="7" max="7" width="3" style="16" customWidth="1"/>
    <col min="8" max="8" width="9" style="16" customWidth="1"/>
    <col min="9" max="9" width="3" style="16" customWidth="1"/>
    <col min="10" max="10" width="13.5703125" style="16" customWidth="1"/>
    <col min="11" max="11" width="2.7109375" style="212" customWidth="1"/>
    <col min="12" max="12" width="48.7109375" style="4" bestFit="1" customWidth="1"/>
    <col min="13" max="16384" width="9.140625" style="16"/>
  </cols>
  <sheetData>
    <row r="1" spans="1:13" s="212" customFormat="1">
      <c r="L1" s="4"/>
    </row>
    <row r="2" spans="1:13" ht="29.25" customHeight="1">
      <c r="A2" s="64"/>
      <c r="B2" s="237" t="s">
        <v>173</v>
      </c>
      <c r="L2" s="38"/>
    </row>
    <row r="3" spans="1:13" ht="18" customHeight="1">
      <c r="A3" s="62"/>
      <c r="B3" s="62"/>
      <c r="C3" s="62"/>
      <c r="D3" s="79" t="s">
        <v>757</v>
      </c>
      <c r="E3" s="79"/>
      <c r="F3" s="79" t="s">
        <v>932</v>
      </c>
      <c r="G3" s="59"/>
      <c r="H3" s="59"/>
      <c r="I3" s="59"/>
      <c r="J3" s="79" t="s">
        <v>932</v>
      </c>
      <c r="K3" s="79"/>
      <c r="L3" s="158"/>
      <c r="M3" s="62"/>
    </row>
    <row r="4" spans="1:13" s="222" customFormat="1" ht="31.5">
      <c r="A4" s="161"/>
      <c r="B4" s="161"/>
      <c r="C4" s="161"/>
      <c r="D4" s="196" t="s">
        <v>30</v>
      </c>
      <c r="E4" s="73"/>
      <c r="F4" s="196" t="s">
        <v>30</v>
      </c>
      <c r="G4" s="59"/>
      <c r="H4" s="221" t="s">
        <v>29</v>
      </c>
      <c r="I4" s="59"/>
      <c r="J4" s="221" t="s">
        <v>28</v>
      </c>
      <c r="K4" s="59"/>
      <c r="L4" s="253"/>
      <c r="M4" s="161"/>
    </row>
    <row r="5" spans="1:13" ht="15.75">
      <c r="A5" s="62"/>
      <c r="B5" s="62"/>
      <c r="C5" s="62"/>
      <c r="D5" s="60" t="s">
        <v>293</v>
      </c>
      <c r="E5" s="60"/>
      <c r="F5" s="60" t="s">
        <v>293</v>
      </c>
      <c r="G5" s="60"/>
      <c r="H5" s="60" t="s">
        <v>294</v>
      </c>
      <c r="I5" s="60"/>
      <c r="J5" s="60" t="s">
        <v>295</v>
      </c>
      <c r="K5" s="60"/>
      <c r="L5" s="158"/>
      <c r="M5" s="62"/>
    </row>
    <row r="6" spans="1:13" ht="15.75">
      <c r="B6" s="66" t="s">
        <v>140</v>
      </c>
      <c r="C6" s="62"/>
      <c r="D6" s="62"/>
      <c r="E6" s="62"/>
      <c r="F6" s="78"/>
      <c r="G6" s="62"/>
      <c r="H6" s="62"/>
      <c r="I6" s="62"/>
      <c r="J6" s="62"/>
      <c r="K6" s="62"/>
      <c r="L6" s="167"/>
      <c r="M6" s="62"/>
    </row>
    <row r="7" spans="1:13" ht="15.75" customHeight="1">
      <c r="A7" s="62"/>
      <c r="B7" s="62" t="s">
        <v>258</v>
      </c>
      <c r="C7" s="62"/>
      <c r="D7" s="62">
        <v>469</v>
      </c>
      <c r="E7" s="62"/>
      <c r="F7" s="62">
        <v>516</v>
      </c>
      <c r="G7" s="62"/>
      <c r="H7" s="56">
        <v>0</v>
      </c>
      <c r="I7" s="56"/>
      <c r="J7" s="62">
        <f>F7+H7</f>
        <v>516</v>
      </c>
      <c r="K7" s="62"/>
      <c r="L7" s="62"/>
      <c r="M7" s="62"/>
    </row>
    <row r="8" spans="1:13">
      <c r="A8" s="62"/>
      <c r="B8" s="62" t="s">
        <v>259</v>
      </c>
      <c r="C8" s="62"/>
      <c r="D8" s="62">
        <v>277</v>
      </c>
      <c r="E8" s="62"/>
      <c r="F8" s="62">
        <v>306</v>
      </c>
      <c r="G8" s="62"/>
      <c r="H8" s="56">
        <v>0</v>
      </c>
      <c r="I8" s="56"/>
      <c r="J8" s="62">
        <f>F8+H8</f>
        <v>306</v>
      </c>
      <c r="K8" s="62"/>
      <c r="L8" s="62"/>
      <c r="M8" s="62"/>
    </row>
    <row r="9" spans="1:13">
      <c r="A9" s="62"/>
      <c r="B9" s="62" t="s">
        <v>260</v>
      </c>
      <c r="C9" s="62"/>
      <c r="D9" s="62">
        <v>165</v>
      </c>
      <c r="E9" s="62"/>
      <c r="F9" s="62">
        <v>180</v>
      </c>
      <c r="G9" s="62"/>
      <c r="H9" s="56">
        <v>0</v>
      </c>
      <c r="I9" s="56"/>
      <c r="J9" s="62">
        <f>F9+H9</f>
        <v>180</v>
      </c>
      <c r="K9" s="62"/>
      <c r="L9" s="62"/>
      <c r="M9" s="62"/>
    </row>
    <row r="10" spans="1:13">
      <c r="A10" s="62"/>
      <c r="B10" s="62" t="s">
        <v>261</v>
      </c>
      <c r="C10" s="62"/>
      <c r="D10" s="62">
        <v>238</v>
      </c>
      <c r="E10" s="62"/>
      <c r="F10" s="62">
        <v>261</v>
      </c>
      <c r="G10" s="62"/>
      <c r="H10" s="56">
        <v>0</v>
      </c>
      <c r="I10" s="56"/>
      <c r="J10" s="62">
        <f>F10+H10</f>
        <v>261</v>
      </c>
      <c r="K10" s="62"/>
      <c r="L10" s="62"/>
      <c r="M10" s="62"/>
    </row>
    <row r="11" spans="1:13" ht="16.5" customHeight="1">
      <c r="A11" s="62"/>
      <c r="B11" s="62" t="s">
        <v>262</v>
      </c>
      <c r="C11" s="62"/>
      <c r="D11" s="158" t="s">
        <v>263</v>
      </c>
      <c r="E11" s="62"/>
      <c r="F11" s="158" t="s">
        <v>263</v>
      </c>
      <c r="G11" s="62"/>
      <c r="H11" s="158" t="s">
        <v>263</v>
      </c>
      <c r="I11" s="99"/>
      <c r="J11" s="158" t="s">
        <v>263</v>
      </c>
      <c r="K11" s="62"/>
      <c r="L11" s="161"/>
      <c r="M11" s="167"/>
    </row>
    <row r="12" spans="1:13">
      <c r="A12" s="62"/>
      <c r="B12" s="65" t="s">
        <v>141</v>
      </c>
      <c r="C12" s="62"/>
      <c r="D12" s="62"/>
      <c r="E12" s="62"/>
      <c r="F12" s="56"/>
      <c r="G12" s="62"/>
      <c r="H12" s="56"/>
      <c r="I12" s="56"/>
      <c r="J12" s="62"/>
      <c r="K12" s="62"/>
      <c r="L12" s="167"/>
      <c r="M12" s="62"/>
    </row>
    <row r="13" spans="1:13">
      <c r="A13" s="5"/>
      <c r="B13" s="5"/>
      <c r="D13" s="5"/>
      <c r="E13" s="5"/>
      <c r="F13" s="12"/>
      <c r="H13" s="12"/>
      <c r="I13" s="12"/>
      <c r="J13" s="5"/>
      <c r="K13" s="5"/>
    </row>
    <row r="14" spans="1:13">
      <c r="D14" s="4"/>
      <c r="E14" s="4"/>
      <c r="L14" s="25"/>
    </row>
    <row r="16" spans="1:13" hidden="1">
      <c r="J16" s="16" t="s">
        <v>102</v>
      </c>
    </row>
    <row r="17" spans="10:10" hidden="1">
      <c r="J17" s="16" t="s">
        <v>103</v>
      </c>
    </row>
    <row r="20" spans="10:10" hidden="1"/>
    <row r="21" spans="10:10" hidden="1"/>
    <row r="24" spans="10:10" ht="15" hidden="1" customHeight="1"/>
    <row r="25" spans="10:10" ht="15" hidden="1" customHeight="1"/>
    <row r="28" spans="10:10" ht="15" hidden="1" customHeight="1"/>
    <row r="29" spans="10:10" ht="15" hidden="1" customHeight="1"/>
  </sheetData>
  <phoneticPr fontId="2" type="noConversion"/>
  <printOptions horizontalCentered="1"/>
  <pageMargins left="0.74803149606299213" right="0.74803149606299213" top="0.98425196850393704" bottom="0.98425196850393704" header="0.51181102362204722" footer="0.51181102362204722"/>
  <pageSetup paperSize="9" scale="70" firstPageNumber="80" orientation="landscape" useFirstPageNumber="1" r:id="rId1"/>
  <headerFooter alignWithMargins="0">
    <oddFooter>&amp;C&amp;"Gill Sans MT Light,Regular"Page 12.16</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000"/>
    <pageSetUpPr fitToPage="1"/>
  </sheetPr>
  <dimension ref="A2:S89"/>
  <sheetViews>
    <sheetView showGridLines="0" zoomScale="87" zoomScaleNormal="87" zoomScaleSheetLayoutView="90" workbookViewId="0">
      <pane xSplit="4" ySplit="5" topLeftCell="E6" activePane="bottomRight" state="frozen"/>
      <selection pane="topRight" activeCell="E1" sqref="E1"/>
      <selection pane="bottomLeft" activeCell="A6" sqref="A6"/>
      <selection pane="bottomRight" activeCell="H37" sqref="H37"/>
    </sheetView>
  </sheetViews>
  <sheetFormatPr defaultColWidth="9.140625" defaultRowHeight="12.75"/>
  <cols>
    <col min="1" max="1" width="4.5703125" style="407" customWidth="1"/>
    <col min="2" max="2" width="52.28515625" style="407" customWidth="1"/>
    <col min="3" max="3" width="3.140625" style="407" customWidth="1"/>
    <col min="4" max="4" width="23.85546875" style="408" customWidth="1"/>
    <col min="5" max="5" width="2.5703125" style="407" customWidth="1"/>
    <col min="6" max="6" width="12.5703125" style="407" customWidth="1"/>
    <col min="7" max="7" width="2.42578125" style="407" customWidth="1"/>
    <col min="8" max="8" width="12.5703125" style="407" customWidth="1"/>
    <col min="9" max="9" width="2.28515625" style="407" customWidth="1"/>
    <col min="10" max="10" width="9.140625" style="407"/>
    <col min="11" max="11" width="2.28515625" style="407" customWidth="1"/>
    <col min="12" max="12" width="12.5703125" style="407" customWidth="1"/>
    <col min="13" max="13" width="2.28515625" style="407" customWidth="1"/>
    <col min="14" max="16384" width="9.140625" style="407"/>
  </cols>
  <sheetData>
    <row r="2" spans="1:19" ht="25.5" customHeight="1">
      <c r="B2" s="237" t="s">
        <v>173</v>
      </c>
      <c r="N2" s="268"/>
    </row>
    <row r="3" spans="1:19" ht="15.75">
      <c r="A3" s="62"/>
      <c r="B3" s="62"/>
      <c r="C3" s="62"/>
      <c r="D3" s="65"/>
      <c r="E3" s="59"/>
      <c r="F3" s="97" t="s">
        <v>757</v>
      </c>
      <c r="G3" s="97"/>
      <c r="H3" s="97" t="s">
        <v>932</v>
      </c>
      <c r="I3" s="59"/>
      <c r="J3" s="59"/>
      <c r="K3" s="59"/>
      <c r="L3" s="97" t="s">
        <v>932</v>
      </c>
      <c r="M3" s="60"/>
    </row>
    <row r="4" spans="1:19" ht="31.5">
      <c r="A4" s="62"/>
      <c r="B4" s="62"/>
      <c r="C4" s="62"/>
      <c r="D4" s="65"/>
      <c r="E4" s="59"/>
      <c r="F4" s="266" t="s">
        <v>30</v>
      </c>
      <c r="G4" s="150"/>
      <c r="H4" s="266" t="s">
        <v>30</v>
      </c>
      <c r="I4" s="59"/>
      <c r="J4" s="221" t="s">
        <v>29</v>
      </c>
      <c r="K4" s="59"/>
      <c r="L4" s="221" t="s">
        <v>28</v>
      </c>
      <c r="M4" s="60"/>
    </row>
    <row r="5" spans="1:19" ht="15.75">
      <c r="A5" s="62"/>
      <c r="B5" s="62"/>
      <c r="C5" s="62"/>
      <c r="D5" s="65"/>
      <c r="E5" s="60"/>
      <c r="F5" s="242" t="s">
        <v>293</v>
      </c>
      <c r="G5" s="223"/>
      <c r="H5" s="242" t="s">
        <v>293</v>
      </c>
      <c r="I5" s="223"/>
      <c r="J5" s="242" t="s">
        <v>294</v>
      </c>
      <c r="K5" s="223"/>
      <c r="L5" s="242" t="s">
        <v>295</v>
      </c>
      <c r="M5" s="60"/>
    </row>
    <row r="6" spans="1:19" ht="18">
      <c r="A6" s="62"/>
      <c r="B6" s="409" t="s">
        <v>35</v>
      </c>
      <c r="C6" s="62"/>
      <c r="D6" s="65"/>
      <c r="E6" s="62"/>
      <c r="F6" s="243"/>
      <c r="G6" s="62"/>
      <c r="H6" s="243"/>
      <c r="I6" s="62"/>
      <c r="J6" s="243" t="s">
        <v>0</v>
      </c>
      <c r="K6" s="62"/>
      <c r="L6" s="243"/>
      <c r="M6" s="62"/>
    </row>
    <row r="7" spans="1:19" ht="7.5" customHeight="1">
      <c r="A7" s="96"/>
      <c r="B7" s="96"/>
      <c r="C7" s="96"/>
      <c r="D7" s="179"/>
      <c r="E7" s="96"/>
      <c r="F7" s="272"/>
      <c r="G7" s="96"/>
      <c r="H7" s="272"/>
      <c r="I7" s="96"/>
      <c r="J7" s="272"/>
      <c r="K7" s="96"/>
      <c r="L7" s="272"/>
      <c r="M7" s="96"/>
    </row>
    <row r="8" spans="1:19" ht="15">
      <c r="B8" s="146" t="s">
        <v>167</v>
      </c>
      <c r="C8" s="62"/>
      <c r="D8" s="65"/>
      <c r="E8" s="62"/>
      <c r="F8" s="243"/>
      <c r="G8" s="62"/>
      <c r="H8" s="243"/>
      <c r="I8" s="62"/>
      <c r="J8" s="243"/>
      <c r="K8" s="62"/>
      <c r="L8" s="251"/>
      <c r="M8" s="62"/>
      <c r="N8" s="158"/>
    </row>
    <row r="9" spans="1:19" ht="15.75">
      <c r="A9" s="66"/>
      <c r="B9" s="66" t="s">
        <v>112</v>
      </c>
      <c r="C9" s="62"/>
      <c r="D9" s="65"/>
      <c r="E9" s="62"/>
      <c r="F9" s="243"/>
      <c r="G9" s="62"/>
      <c r="H9" s="243"/>
      <c r="I9" s="62"/>
      <c r="J9" s="243"/>
      <c r="K9" s="62"/>
      <c r="L9" s="251"/>
      <c r="M9" s="62"/>
      <c r="N9" s="158"/>
    </row>
    <row r="10" spans="1:19" ht="15.75">
      <c r="A10" s="66"/>
      <c r="B10" s="62" t="s">
        <v>175</v>
      </c>
      <c r="C10" s="62"/>
      <c r="D10" s="65"/>
      <c r="E10" s="62"/>
      <c r="F10" s="243">
        <v>41</v>
      </c>
      <c r="G10" s="62"/>
      <c r="H10" s="308">
        <v>43.5</v>
      </c>
      <c r="I10" s="62"/>
      <c r="J10" s="308">
        <v>0</v>
      </c>
      <c r="K10" s="62"/>
      <c r="L10" s="243">
        <f t="shared" ref="L10:L12" si="0">+J10+H10</f>
        <v>43.5</v>
      </c>
      <c r="M10" s="62"/>
      <c r="N10" s="158"/>
    </row>
    <row r="11" spans="1:19" ht="15">
      <c r="A11" s="62"/>
      <c r="B11" s="62" t="s">
        <v>92</v>
      </c>
      <c r="C11" s="62"/>
      <c r="D11" s="186"/>
      <c r="E11" s="62"/>
      <c r="F11" s="243">
        <v>87</v>
      </c>
      <c r="G11" s="62"/>
      <c r="H11" s="308">
        <v>92</v>
      </c>
      <c r="I11" s="62"/>
      <c r="J11" s="308">
        <v>0</v>
      </c>
      <c r="K11" s="99"/>
      <c r="L11" s="243">
        <f t="shared" si="0"/>
        <v>92</v>
      </c>
      <c r="M11" s="62"/>
      <c r="N11" s="379"/>
      <c r="R11" s="410"/>
      <c r="S11" s="410"/>
    </row>
    <row r="12" spans="1:19" ht="15">
      <c r="A12" s="62"/>
      <c r="B12" s="62" t="s">
        <v>93</v>
      </c>
      <c r="C12" s="62"/>
      <c r="D12" s="186"/>
      <c r="E12" s="62"/>
      <c r="F12" s="243">
        <v>109</v>
      </c>
      <c r="G12" s="62"/>
      <c r="H12" s="308">
        <v>115</v>
      </c>
      <c r="I12" s="62"/>
      <c r="J12" s="308">
        <v>0</v>
      </c>
      <c r="K12" s="99"/>
      <c r="L12" s="243">
        <f t="shared" si="0"/>
        <v>115</v>
      </c>
      <c r="M12" s="62"/>
      <c r="N12" s="167"/>
      <c r="R12" s="410"/>
      <c r="S12" s="410"/>
    </row>
    <row r="13" spans="1:19" ht="7.5" customHeight="1">
      <c r="A13" s="62"/>
      <c r="B13" s="62"/>
      <c r="C13" s="62"/>
      <c r="D13" s="186"/>
      <c r="E13" s="62"/>
      <c r="F13" s="243"/>
      <c r="G13" s="62"/>
      <c r="H13" s="308"/>
      <c r="I13" s="62"/>
      <c r="J13" s="308"/>
      <c r="K13" s="99"/>
      <c r="L13" s="243"/>
      <c r="M13" s="62"/>
      <c r="N13" s="167"/>
    </row>
    <row r="14" spans="1:19" ht="15">
      <c r="B14" s="146" t="s">
        <v>168</v>
      </c>
      <c r="C14" s="62"/>
      <c r="D14" s="65"/>
      <c r="E14" s="62"/>
      <c r="F14" s="308"/>
      <c r="G14" s="99"/>
      <c r="H14" s="308"/>
      <c r="I14" s="62"/>
      <c r="J14" s="308"/>
      <c r="K14" s="99"/>
      <c r="L14" s="243"/>
      <c r="M14" s="62"/>
      <c r="N14" s="166"/>
    </row>
    <row r="15" spans="1:19" ht="15">
      <c r="A15" s="93"/>
      <c r="B15" s="65" t="s">
        <v>112</v>
      </c>
      <c r="C15" s="62"/>
      <c r="D15" s="65"/>
      <c r="E15" s="62"/>
      <c r="F15" s="308"/>
      <c r="G15" s="99"/>
      <c r="H15" s="308"/>
      <c r="I15" s="62"/>
      <c r="J15" s="308"/>
      <c r="K15" s="99"/>
      <c r="L15" s="243"/>
      <c r="M15" s="62"/>
      <c r="N15" s="166"/>
    </row>
    <row r="16" spans="1:19" ht="15">
      <c r="A16" s="62"/>
      <c r="B16" s="62" t="s">
        <v>90</v>
      </c>
      <c r="C16" s="62"/>
      <c r="D16" s="411"/>
      <c r="E16" s="62"/>
      <c r="F16" s="413">
        <v>28</v>
      </c>
      <c r="G16" s="158"/>
      <c r="H16" s="308">
        <v>29.5</v>
      </c>
      <c r="I16" s="62"/>
      <c r="J16" s="308">
        <v>0</v>
      </c>
      <c r="K16" s="62"/>
      <c r="L16" s="243">
        <f>+J16+H16</f>
        <v>29.5</v>
      </c>
      <c r="M16" s="62"/>
      <c r="N16" s="166"/>
    </row>
    <row r="17" spans="1:14" ht="15">
      <c r="A17" s="62"/>
      <c r="B17" s="62" t="s">
        <v>91</v>
      </c>
      <c r="C17" s="62"/>
      <c r="D17" s="411"/>
      <c r="E17" s="62"/>
      <c r="F17" s="413">
        <v>43</v>
      </c>
      <c r="G17" s="158"/>
      <c r="H17" s="308">
        <v>45.5</v>
      </c>
      <c r="I17" s="62"/>
      <c r="J17" s="308">
        <v>0</v>
      </c>
      <c r="K17" s="62"/>
      <c r="L17" s="243">
        <f>+J17+H17</f>
        <v>45.5</v>
      </c>
      <c r="M17" s="62"/>
      <c r="N17" s="166"/>
    </row>
    <row r="18" spans="1:14" ht="15">
      <c r="A18" s="62"/>
      <c r="B18" s="62" t="s">
        <v>92</v>
      </c>
      <c r="C18" s="62"/>
      <c r="D18" s="411"/>
      <c r="E18" s="62"/>
      <c r="F18" s="413">
        <v>61</v>
      </c>
      <c r="G18" s="158"/>
      <c r="H18" s="308">
        <v>64.5</v>
      </c>
      <c r="I18" s="62"/>
      <c r="J18" s="308">
        <v>0</v>
      </c>
      <c r="K18" s="62"/>
      <c r="L18" s="243">
        <f>+J18+H18</f>
        <v>64.5</v>
      </c>
      <c r="M18" s="62"/>
      <c r="N18" s="379"/>
    </row>
    <row r="19" spans="1:14" ht="15">
      <c r="A19" s="62"/>
      <c r="B19" s="62" t="s">
        <v>94</v>
      </c>
      <c r="C19" s="62"/>
      <c r="D19" s="411"/>
      <c r="E19" s="62"/>
      <c r="F19" s="413">
        <v>66</v>
      </c>
      <c r="G19" s="158"/>
      <c r="H19" s="308">
        <v>69.5</v>
      </c>
      <c r="I19" s="62"/>
      <c r="J19" s="308">
        <v>0</v>
      </c>
      <c r="K19" s="62"/>
      <c r="L19" s="243">
        <f>H19+J19</f>
        <v>69.5</v>
      </c>
      <c r="M19" s="62"/>
      <c r="N19" s="379"/>
    </row>
    <row r="20" spans="1:14" ht="9.75" customHeight="1">
      <c r="A20" s="62"/>
      <c r="B20" s="62"/>
      <c r="C20" s="62"/>
      <c r="D20" s="65"/>
      <c r="E20" s="62"/>
      <c r="F20" s="413"/>
      <c r="G20" s="158"/>
      <c r="H20" s="308"/>
      <c r="I20" s="62"/>
      <c r="J20" s="308"/>
      <c r="K20" s="62"/>
      <c r="L20" s="243"/>
      <c r="M20" s="62"/>
      <c r="N20" s="379"/>
    </row>
    <row r="21" spans="1:14" ht="17.25" customHeight="1">
      <c r="B21" s="146" t="s">
        <v>169</v>
      </c>
      <c r="C21" s="93"/>
      <c r="D21" s="207"/>
      <c r="E21" s="61"/>
      <c r="F21" s="414"/>
      <c r="G21" s="289"/>
      <c r="H21" s="414"/>
      <c r="I21" s="289"/>
      <c r="J21" s="414"/>
      <c r="K21" s="289"/>
      <c r="L21" s="414"/>
      <c r="M21" s="289"/>
    </row>
    <row r="22" spans="1:14" ht="14.25" customHeight="1">
      <c r="A22" s="62"/>
      <c r="B22" s="93" t="s">
        <v>152</v>
      </c>
      <c r="F22" s="415">
        <v>21</v>
      </c>
      <c r="G22" s="412"/>
      <c r="H22" s="308">
        <v>22.5</v>
      </c>
      <c r="I22" s="109"/>
      <c r="J22" s="308">
        <v>0</v>
      </c>
      <c r="K22" s="62"/>
      <c r="L22" s="243">
        <f>H22+J22</f>
        <v>22.5</v>
      </c>
      <c r="M22" s="62"/>
    </row>
    <row r="23" spans="1:14" ht="14.25" customHeight="1">
      <c r="A23" s="289"/>
      <c r="B23" s="93" t="s">
        <v>153</v>
      </c>
      <c r="F23" s="415">
        <v>122</v>
      </c>
      <c r="G23" s="412"/>
      <c r="H23" s="308">
        <v>128.5</v>
      </c>
      <c r="I23" s="109"/>
      <c r="J23" s="308">
        <v>0</v>
      </c>
      <c r="K23" s="109"/>
      <c r="L23" s="243">
        <f>H23+J23</f>
        <v>128.5</v>
      </c>
      <c r="M23" s="289"/>
    </row>
    <row r="24" spans="1:14" ht="6.75" customHeight="1">
      <c r="A24" s="289"/>
      <c r="B24" s="93"/>
      <c r="F24" s="415"/>
      <c r="G24" s="412"/>
      <c r="H24" s="308"/>
      <c r="I24" s="109"/>
      <c r="J24" s="308"/>
      <c r="K24" s="109"/>
      <c r="L24" s="243"/>
      <c r="M24" s="289"/>
    </row>
    <row r="25" spans="1:14" ht="14.25" customHeight="1">
      <c r="B25" s="303" t="s">
        <v>288</v>
      </c>
      <c r="F25" s="415"/>
      <c r="G25" s="412"/>
      <c r="H25" s="308"/>
      <c r="I25" s="109"/>
      <c r="J25" s="308"/>
      <c r="K25" s="109"/>
      <c r="L25" s="243"/>
      <c r="M25" s="289"/>
    </row>
    <row r="26" spans="1:14" ht="8.25" customHeight="1">
      <c r="A26" s="289"/>
      <c r="B26" s="93"/>
      <c r="F26" s="415"/>
      <c r="G26" s="412"/>
      <c r="H26" s="308"/>
      <c r="I26" s="109"/>
      <c r="J26" s="308"/>
      <c r="K26" s="109"/>
      <c r="L26" s="243"/>
      <c r="M26" s="289"/>
    </row>
    <row r="27" spans="1:14" ht="14.25" customHeight="1">
      <c r="A27" s="289"/>
      <c r="B27" s="62" t="s">
        <v>265</v>
      </c>
      <c r="F27" s="415">
        <v>47</v>
      </c>
      <c r="G27" s="412"/>
      <c r="H27" s="243">
        <v>49.5</v>
      </c>
      <c r="I27" s="109"/>
      <c r="J27" s="308">
        <v>0</v>
      </c>
      <c r="K27" s="109"/>
      <c r="L27" s="243">
        <f t="shared" ref="L27:L28" si="1">H27+J27</f>
        <v>49.5</v>
      </c>
      <c r="M27" s="289"/>
    </row>
    <row r="28" spans="1:14" ht="14.25" customHeight="1">
      <c r="A28" s="289"/>
      <c r="B28" s="62" t="s">
        <v>289</v>
      </c>
      <c r="F28" s="415">
        <v>9</v>
      </c>
      <c r="G28" s="412"/>
      <c r="H28" s="243">
        <v>9.5</v>
      </c>
      <c r="I28" s="109"/>
      <c r="J28" s="308">
        <v>0</v>
      </c>
      <c r="K28" s="109"/>
      <c r="L28" s="243">
        <f t="shared" si="1"/>
        <v>9.5</v>
      </c>
      <c r="M28" s="289"/>
    </row>
    <row r="29" spans="1:14" ht="7.5" customHeight="1">
      <c r="A29" s="289"/>
      <c r="B29" s="93"/>
      <c r="F29" s="415"/>
      <c r="G29" s="412"/>
      <c r="H29" s="308"/>
      <c r="I29" s="109"/>
      <c r="J29" s="308"/>
      <c r="K29" s="109"/>
      <c r="L29" s="243"/>
      <c r="M29" s="289"/>
    </row>
    <row r="30" spans="1:14" ht="14.25" customHeight="1">
      <c r="A30" s="289"/>
      <c r="B30" s="93" t="s">
        <v>290</v>
      </c>
      <c r="F30" s="415">
        <v>55</v>
      </c>
      <c r="G30" s="412"/>
      <c r="H30" s="243">
        <v>62</v>
      </c>
      <c r="I30" s="109"/>
      <c r="J30" s="308">
        <v>0</v>
      </c>
      <c r="K30" s="109"/>
      <c r="L30" s="243">
        <f>H30+J30</f>
        <v>62</v>
      </c>
      <c r="M30" s="289"/>
    </row>
    <row r="31" spans="1:14" ht="8.25" customHeight="1">
      <c r="A31" s="289"/>
      <c r="B31" s="93"/>
      <c r="F31" s="415"/>
      <c r="G31" s="412"/>
      <c r="H31" s="308"/>
      <c r="I31" s="109"/>
      <c r="J31" s="308"/>
      <c r="K31" s="109"/>
      <c r="L31" s="243"/>
      <c r="M31" s="289"/>
    </row>
    <row r="32" spans="1:14" ht="14.25" customHeight="1">
      <c r="A32" s="289"/>
      <c r="B32" s="93" t="s">
        <v>291</v>
      </c>
      <c r="F32" s="415">
        <v>105</v>
      </c>
      <c r="G32" s="412"/>
      <c r="H32" s="243">
        <v>110.5</v>
      </c>
      <c r="I32" s="109"/>
      <c r="J32" s="308">
        <v>0</v>
      </c>
      <c r="K32" s="109"/>
      <c r="L32" s="243">
        <f>H32+J32</f>
        <v>110.5</v>
      </c>
      <c r="M32" s="289"/>
    </row>
    <row r="33" spans="1:13" ht="9" customHeight="1">
      <c r="A33" s="289"/>
      <c r="B33" s="93"/>
      <c r="F33" s="415"/>
      <c r="G33" s="412"/>
      <c r="H33" s="308"/>
      <c r="I33" s="109"/>
      <c r="J33" s="308"/>
      <c r="K33" s="109"/>
      <c r="L33" s="243"/>
      <c r="M33" s="289"/>
    </row>
    <row r="34" spans="1:13" ht="14.25" customHeight="1">
      <c r="A34" s="289"/>
      <c r="B34" s="289" t="s">
        <v>264</v>
      </c>
      <c r="F34" s="415">
        <v>7.25</v>
      </c>
      <c r="G34" s="412"/>
      <c r="H34" s="308">
        <v>7.63</v>
      </c>
      <c r="I34" s="109"/>
      <c r="J34" s="308">
        <f>+H34*0.2</f>
        <v>1.526</v>
      </c>
      <c r="K34" s="62"/>
      <c r="L34" s="243">
        <f>H34+J34</f>
        <v>9.1560000000000006</v>
      </c>
      <c r="M34" s="289"/>
    </row>
    <row r="35" spans="1:13" ht="9" customHeight="1">
      <c r="A35" s="289"/>
      <c r="B35" s="289"/>
      <c r="C35" s="289"/>
      <c r="D35" s="160"/>
      <c r="E35" s="289"/>
      <c r="F35" s="414"/>
      <c r="G35" s="289"/>
      <c r="H35" s="414"/>
      <c r="I35" s="289"/>
      <c r="J35" s="414"/>
      <c r="K35" s="289"/>
      <c r="L35" s="414"/>
      <c r="M35" s="289"/>
    </row>
    <row r="36" spans="1:13" ht="15.75">
      <c r="B36" s="159" t="s">
        <v>292</v>
      </c>
      <c r="C36" s="160"/>
      <c r="D36" s="160"/>
      <c r="E36" s="289"/>
      <c r="F36" s="414"/>
      <c r="G36" s="289"/>
      <c r="H36" s="414"/>
      <c r="I36" s="289"/>
      <c r="J36" s="414"/>
      <c r="K36" s="289"/>
      <c r="L36" s="414"/>
      <c r="M36" s="289"/>
    </row>
    <row r="37" spans="1:13" ht="15">
      <c r="A37" s="160"/>
      <c r="B37" s="161" t="s">
        <v>772</v>
      </c>
      <c r="C37" s="179"/>
      <c r="D37" s="160"/>
      <c r="E37" s="289"/>
      <c r="F37" s="252">
        <v>80</v>
      </c>
      <c r="G37" s="156"/>
      <c r="H37" s="416">
        <v>80</v>
      </c>
      <c r="I37" s="62"/>
      <c r="J37" s="243">
        <v>0</v>
      </c>
      <c r="K37" s="62"/>
      <c r="L37" s="416">
        <v>80</v>
      </c>
      <c r="M37" s="62"/>
    </row>
    <row r="38" spans="1:13" ht="15">
      <c r="A38" s="160"/>
      <c r="B38" s="161" t="s">
        <v>772</v>
      </c>
      <c r="D38" s="156" t="s">
        <v>126</v>
      </c>
      <c r="E38" s="289"/>
      <c r="F38" s="416">
        <v>50</v>
      </c>
      <c r="G38" s="163"/>
      <c r="H38" s="416">
        <v>50</v>
      </c>
      <c r="I38" s="62"/>
      <c r="J38" s="243">
        <v>0</v>
      </c>
      <c r="K38" s="62"/>
      <c r="L38" s="416">
        <v>50</v>
      </c>
      <c r="M38" s="62"/>
    </row>
    <row r="39" spans="1:13" ht="15">
      <c r="A39" s="160"/>
      <c r="B39" s="156"/>
      <c r="D39" s="156"/>
      <c r="E39" s="289"/>
      <c r="F39" s="416"/>
      <c r="G39" s="163"/>
      <c r="H39" s="416"/>
      <c r="I39" s="62"/>
      <c r="J39" s="243"/>
      <c r="K39" s="62"/>
      <c r="L39" s="416"/>
      <c r="M39" s="62"/>
    </row>
    <row r="40" spans="1:13" ht="15">
      <c r="A40" s="160"/>
      <c r="B40" s="161" t="s">
        <v>773</v>
      </c>
      <c r="D40" s="179"/>
      <c r="F40" s="252">
        <v>80</v>
      </c>
      <c r="G40" s="156"/>
      <c r="H40" s="416">
        <v>80</v>
      </c>
      <c r="I40" s="62"/>
      <c r="J40" s="243">
        <v>0</v>
      </c>
      <c r="K40" s="62"/>
      <c r="L40" s="416">
        <v>80</v>
      </c>
      <c r="M40" s="62"/>
    </row>
    <row r="41" spans="1:13" ht="15">
      <c r="A41" s="160"/>
      <c r="B41" s="161" t="s">
        <v>773</v>
      </c>
      <c r="D41" s="156" t="s">
        <v>126</v>
      </c>
      <c r="F41" s="416">
        <v>50</v>
      </c>
      <c r="G41" s="163"/>
      <c r="H41" s="416">
        <v>50</v>
      </c>
      <c r="I41" s="62"/>
      <c r="J41" s="243">
        <v>0</v>
      </c>
      <c r="K41" s="62"/>
      <c r="L41" s="416">
        <v>50</v>
      </c>
      <c r="M41" s="62"/>
    </row>
    <row r="42" spans="1:13" ht="15">
      <c r="A42" s="160"/>
      <c r="B42" s="156"/>
      <c r="D42" s="156"/>
      <c r="F42" s="416"/>
      <c r="G42" s="163"/>
      <c r="H42" s="416"/>
      <c r="I42" s="62"/>
      <c r="J42" s="243"/>
      <c r="K42" s="62"/>
      <c r="L42" s="416"/>
      <c r="M42" s="62"/>
    </row>
    <row r="43" spans="1:13" ht="15">
      <c r="A43" s="160"/>
      <c r="B43" s="161" t="s">
        <v>595</v>
      </c>
      <c r="D43" s="179"/>
      <c r="F43" s="252">
        <v>80</v>
      </c>
      <c r="G43" s="156"/>
      <c r="H43" s="413">
        <v>80</v>
      </c>
      <c r="I43" s="62"/>
      <c r="J43" s="243">
        <v>0</v>
      </c>
      <c r="K43" s="62"/>
      <c r="L43" s="413">
        <v>80</v>
      </c>
      <c r="M43" s="62"/>
    </row>
    <row r="44" spans="1:13" ht="15">
      <c r="A44" s="160"/>
      <c r="B44" s="161" t="s">
        <v>595</v>
      </c>
      <c r="D44" s="156" t="s">
        <v>126</v>
      </c>
      <c r="F44" s="416">
        <v>60</v>
      </c>
      <c r="G44" s="163"/>
      <c r="H44" s="416">
        <v>60</v>
      </c>
      <c r="I44" s="62"/>
      <c r="J44" s="243">
        <v>0</v>
      </c>
      <c r="K44" s="62"/>
      <c r="L44" s="413">
        <v>60</v>
      </c>
      <c r="M44" s="62"/>
    </row>
    <row r="45" spans="1:13" ht="15">
      <c r="A45" s="160"/>
      <c r="B45" s="161"/>
      <c r="D45" s="156"/>
      <c r="F45" s="416"/>
      <c r="G45" s="163"/>
      <c r="H45" s="416"/>
      <c r="I45" s="62"/>
      <c r="J45" s="243"/>
      <c r="K45" s="62"/>
      <c r="L45" s="413"/>
      <c r="M45" s="62"/>
    </row>
    <row r="46" spans="1:13" ht="15">
      <c r="A46" s="160"/>
      <c r="B46" s="161" t="s">
        <v>774</v>
      </c>
      <c r="D46" s="156"/>
      <c r="F46" s="416">
        <v>50</v>
      </c>
      <c r="G46" s="163"/>
      <c r="H46" s="416">
        <v>50</v>
      </c>
      <c r="I46" s="62"/>
      <c r="J46" s="243">
        <v>0</v>
      </c>
      <c r="K46" s="62"/>
      <c r="L46" s="413">
        <f>SUM(H46:K46)</f>
        <v>50</v>
      </c>
      <c r="M46" s="62"/>
    </row>
    <row r="47" spans="1:13" ht="15">
      <c r="A47" s="160"/>
      <c r="B47" s="161" t="s">
        <v>774</v>
      </c>
      <c r="D47" s="156" t="s">
        <v>126</v>
      </c>
      <c r="F47" s="416">
        <v>50</v>
      </c>
      <c r="G47" s="163"/>
      <c r="H47" s="416">
        <v>50</v>
      </c>
      <c r="I47" s="62"/>
      <c r="J47" s="243">
        <v>0</v>
      </c>
      <c r="K47" s="62"/>
      <c r="L47" s="413">
        <f>SUM(H47:K47)</f>
        <v>50</v>
      </c>
      <c r="M47" s="62"/>
    </row>
    <row r="48" spans="1:13" ht="15">
      <c r="A48" s="160"/>
      <c r="B48" s="161"/>
      <c r="D48" s="156"/>
      <c r="F48" s="416"/>
      <c r="G48" s="163"/>
      <c r="H48" s="416"/>
      <c r="I48" s="62"/>
      <c r="J48" s="243"/>
      <c r="K48" s="62"/>
      <c r="L48" s="413"/>
      <c r="M48" s="62"/>
    </row>
    <row r="49" spans="1:13" ht="15">
      <c r="A49" s="160"/>
      <c r="B49" s="161" t="s">
        <v>775</v>
      </c>
      <c r="D49" s="179"/>
      <c r="F49" s="413">
        <v>100</v>
      </c>
      <c r="G49" s="158"/>
      <c r="H49" s="413">
        <v>100</v>
      </c>
      <c r="I49" s="62"/>
      <c r="J49" s="243">
        <v>0</v>
      </c>
      <c r="K49" s="62"/>
      <c r="L49" s="413">
        <v>80</v>
      </c>
      <c r="M49" s="62"/>
    </row>
    <row r="50" spans="1:13" ht="15">
      <c r="A50" s="160"/>
      <c r="B50" s="161" t="s">
        <v>775</v>
      </c>
      <c r="D50" s="156" t="s">
        <v>126</v>
      </c>
      <c r="F50" s="413">
        <v>60</v>
      </c>
      <c r="G50" s="158"/>
      <c r="H50" s="413">
        <v>60</v>
      </c>
      <c r="I50" s="62"/>
      <c r="J50" s="243">
        <v>0</v>
      </c>
      <c r="K50" s="62"/>
      <c r="L50" s="413">
        <v>60</v>
      </c>
      <c r="M50" s="62"/>
    </row>
    <row r="51" spans="1:13" ht="15">
      <c r="A51" s="160"/>
      <c r="B51" s="161"/>
      <c r="D51" s="156"/>
      <c r="F51" s="413"/>
      <c r="G51" s="158"/>
      <c r="H51" s="413"/>
      <c r="I51" s="62"/>
      <c r="J51" s="243"/>
      <c r="K51" s="62"/>
      <c r="L51" s="413"/>
      <c r="M51" s="62"/>
    </row>
    <row r="52" spans="1:13" ht="15">
      <c r="A52" s="160"/>
      <c r="B52" s="161" t="s">
        <v>776</v>
      </c>
      <c r="D52" s="179"/>
      <c r="F52" s="413">
        <v>110</v>
      </c>
      <c r="G52" s="158"/>
      <c r="H52" s="413">
        <v>110</v>
      </c>
      <c r="I52" s="62"/>
      <c r="J52" s="243">
        <v>0</v>
      </c>
      <c r="K52" s="62"/>
      <c r="L52" s="413">
        <v>110</v>
      </c>
      <c r="M52" s="62"/>
    </row>
    <row r="53" spans="1:13" ht="15">
      <c r="A53" s="160"/>
      <c r="B53" s="161" t="s">
        <v>776</v>
      </c>
      <c r="D53" s="156" t="s">
        <v>126</v>
      </c>
      <c r="F53" s="413">
        <v>83</v>
      </c>
      <c r="G53" s="158"/>
      <c r="H53" s="413">
        <v>83</v>
      </c>
      <c r="I53" s="62"/>
      <c r="J53" s="243">
        <v>0</v>
      </c>
      <c r="K53" s="62"/>
      <c r="L53" s="413">
        <v>83</v>
      </c>
      <c r="M53" s="62"/>
    </row>
    <row r="54" spans="1:13" ht="15">
      <c r="A54" s="160"/>
      <c r="B54" s="161"/>
      <c r="D54" s="156"/>
      <c r="F54" s="413"/>
      <c r="G54" s="158"/>
      <c r="H54" s="413"/>
      <c r="I54" s="62"/>
      <c r="J54" s="243"/>
      <c r="K54" s="62"/>
      <c r="L54" s="413"/>
      <c r="M54" s="62"/>
    </row>
    <row r="55" spans="1:13" ht="15">
      <c r="A55" s="160"/>
      <c r="B55" s="161" t="s">
        <v>777</v>
      </c>
      <c r="D55" s="179"/>
      <c r="F55" s="413">
        <v>110</v>
      </c>
      <c r="G55" s="158"/>
      <c r="H55" s="413">
        <v>110</v>
      </c>
      <c r="I55" s="62"/>
      <c r="J55" s="243">
        <v>0</v>
      </c>
      <c r="K55" s="62"/>
      <c r="L55" s="413">
        <v>110</v>
      </c>
      <c r="M55" s="62"/>
    </row>
    <row r="56" spans="1:13" ht="15">
      <c r="A56" s="160"/>
      <c r="B56" s="161" t="s">
        <v>777</v>
      </c>
      <c r="D56" s="156" t="s">
        <v>126</v>
      </c>
      <c r="F56" s="413">
        <v>83</v>
      </c>
      <c r="G56" s="158"/>
      <c r="H56" s="413">
        <v>83</v>
      </c>
      <c r="I56" s="62"/>
      <c r="J56" s="243">
        <v>0</v>
      </c>
      <c r="K56" s="62"/>
      <c r="L56" s="413">
        <v>83</v>
      </c>
      <c r="M56" s="62"/>
    </row>
    <row r="57" spans="1:13" ht="15">
      <c r="A57" s="160"/>
      <c r="B57" s="161"/>
      <c r="D57" s="156"/>
      <c r="F57" s="413"/>
      <c r="G57" s="158"/>
      <c r="H57" s="413"/>
      <c r="I57" s="62"/>
      <c r="J57" s="243"/>
      <c r="K57" s="62"/>
      <c r="L57" s="413"/>
      <c r="M57" s="62"/>
    </row>
    <row r="58" spans="1:13" ht="15">
      <c r="A58" s="160"/>
      <c r="B58" s="165" t="s">
        <v>778</v>
      </c>
      <c r="D58" s="179"/>
      <c r="F58" s="413">
        <v>300</v>
      </c>
      <c r="G58" s="158"/>
      <c r="H58" s="413">
        <v>300</v>
      </c>
      <c r="I58" s="62"/>
      <c r="J58" s="243">
        <v>0</v>
      </c>
      <c r="K58" s="62"/>
      <c r="L58" s="413">
        <v>300</v>
      </c>
      <c r="M58" s="62"/>
    </row>
    <row r="59" spans="1:13" ht="15">
      <c r="A59" s="160"/>
      <c r="B59" s="165" t="s">
        <v>778</v>
      </c>
      <c r="D59" s="156" t="s">
        <v>126</v>
      </c>
      <c r="F59" s="413">
        <v>180</v>
      </c>
      <c r="G59" s="158"/>
      <c r="H59" s="413">
        <v>180</v>
      </c>
      <c r="I59" s="62"/>
      <c r="J59" s="243">
        <v>0</v>
      </c>
      <c r="K59" s="62"/>
      <c r="L59" s="413">
        <v>180</v>
      </c>
      <c r="M59" s="62"/>
    </row>
    <row r="60" spans="1:13" ht="15">
      <c r="A60" s="160"/>
      <c r="B60" s="161"/>
      <c r="D60" s="156"/>
      <c r="F60" s="413"/>
      <c r="G60" s="158"/>
      <c r="H60" s="413"/>
      <c r="I60" s="62"/>
      <c r="J60" s="243"/>
      <c r="K60" s="62"/>
      <c r="L60" s="413"/>
      <c r="M60" s="62"/>
    </row>
    <row r="61" spans="1:13" ht="15">
      <c r="A61" s="160"/>
      <c r="B61" s="161" t="s">
        <v>779</v>
      </c>
      <c r="D61" s="179"/>
      <c r="F61" s="413">
        <v>300</v>
      </c>
      <c r="G61" s="158"/>
      <c r="H61" s="413">
        <v>300</v>
      </c>
      <c r="I61" s="62"/>
      <c r="J61" s="243">
        <v>0</v>
      </c>
      <c r="K61" s="62"/>
      <c r="L61" s="413">
        <v>300</v>
      </c>
      <c r="M61" s="62"/>
    </row>
    <row r="62" spans="1:13" ht="15">
      <c r="A62" s="160"/>
      <c r="B62" s="161" t="s">
        <v>779</v>
      </c>
      <c r="D62" s="156" t="s">
        <v>126</v>
      </c>
      <c r="F62" s="413">
        <v>180</v>
      </c>
      <c r="G62" s="158"/>
      <c r="H62" s="416">
        <v>180</v>
      </c>
      <c r="I62" s="62"/>
      <c r="J62" s="243">
        <v>0</v>
      </c>
      <c r="K62" s="62"/>
      <c r="L62" s="416">
        <v>180</v>
      </c>
      <c r="M62" s="62"/>
    </row>
    <row r="63" spans="1:13" ht="15">
      <c r="A63" s="160"/>
      <c r="B63" s="161"/>
      <c r="D63" s="156"/>
      <c r="F63" s="416"/>
      <c r="G63" s="163"/>
      <c r="H63" s="416"/>
      <c r="I63" s="62"/>
      <c r="J63" s="243"/>
      <c r="K63" s="62"/>
      <c r="L63" s="416"/>
      <c r="M63" s="62"/>
    </row>
    <row r="64" spans="1:13" ht="30">
      <c r="A64" s="160"/>
      <c r="B64" s="161" t="s">
        <v>780</v>
      </c>
      <c r="D64" s="179"/>
      <c r="F64" s="252">
        <v>50</v>
      </c>
      <c r="G64" s="156"/>
      <c r="H64" s="413">
        <v>50</v>
      </c>
      <c r="I64" s="62"/>
      <c r="J64" s="243">
        <v>0</v>
      </c>
      <c r="K64" s="62"/>
      <c r="L64" s="252">
        <v>50</v>
      </c>
      <c r="M64" s="62"/>
    </row>
    <row r="65" spans="1:13" ht="30">
      <c r="A65" s="160"/>
      <c r="B65" s="161" t="s">
        <v>780</v>
      </c>
      <c r="D65" s="156" t="s">
        <v>126</v>
      </c>
      <c r="F65" s="252">
        <v>30</v>
      </c>
      <c r="G65" s="156"/>
      <c r="H65" s="413">
        <v>30</v>
      </c>
      <c r="I65" s="62"/>
      <c r="J65" s="243">
        <v>0</v>
      </c>
      <c r="K65" s="62"/>
      <c r="L65" s="252">
        <v>30</v>
      </c>
      <c r="M65" s="62"/>
    </row>
    <row r="66" spans="1:13" ht="15">
      <c r="A66" s="160"/>
      <c r="B66" s="156"/>
      <c r="D66" s="156"/>
      <c r="F66" s="252"/>
      <c r="G66" s="156"/>
      <c r="H66" s="413"/>
      <c r="I66" s="62"/>
      <c r="J66" s="243"/>
      <c r="K66" s="62"/>
      <c r="L66" s="252"/>
      <c r="M66" s="62"/>
    </row>
    <row r="67" spans="1:13" ht="15">
      <c r="A67" s="160"/>
      <c r="B67" s="161" t="s">
        <v>781</v>
      </c>
      <c r="D67" s="179"/>
      <c r="F67" s="252">
        <v>200</v>
      </c>
      <c r="G67" s="156"/>
      <c r="H67" s="413">
        <v>200</v>
      </c>
      <c r="I67" s="62"/>
      <c r="J67" s="243">
        <v>0</v>
      </c>
      <c r="K67" s="62"/>
      <c r="L67" s="252">
        <v>200</v>
      </c>
      <c r="M67" s="62"/>
    </row>
    <row r="68" spans="1:13" ht="15">
      <c r="A68" s="160"/>
      <c r="B68" s="161" t="s">
        <v>781</v>
      </c>
      <c r="D68" s="156" t="s">
        <v>126</v>
      </c>
      <c r="F68" s="252">
        <v>150</v>
      </c>
      <c r="G68" s="156"/>
      <c r="H68" s="413">
        <v>150</v>
      </c>
      <c r="I68" s="62"/>
      <c r="J68" s="243">
        <v>0</v>
      </c>
      <c r="K68" s="62"/>
      <c r="L68" s="252">
        <v>150</v>
      </c>
      <c r="M68" s="62"/>
    </row>
    <row r="69" spans="1:13" ht="15">
      <c r="A69" s="160"/>
      <c r="B69" s="156"/>
      <c r="D69" s="156"/>
      <c r="F69" s="243"/>
      <c r="G69" s="62"/>
      <c r="H69" s="243"/>
      <c r="I69" s="62"/>
      <c r="J69" s="243"/>
      <c r="K69" s="62"/>
      <c r="L69" s="243"/>
      <c r="M69" s="62"/>
    </row>
    <row r="70" spans="1:13" ht="15">
      <c r="A70" s="160"/>
      <c r="B70" s="156" t="s">
        <v>782</v>
      </c>
      <c r="D70" s="156"/>
      <c r="F70" s="243">
        <v>400</v>
      </c>
      <c r="G70" s="62"/>
      <c r="H70" s="243">
        <v>400</v>
      </c>
      <c r="I70" s="62"/>
      <c r="J70" s="243">
        <v>0</v>
      </c>
      <c r="K70" s="62"/>
      <c r="L70" s="243">
        <f>SUM(H70:K70)</f>
        <v>400</v>
      </c>
      <c r="M70" s="62"/>
    </row>
    <row r="71" spans="1:13" ht="15">
      <c r="A71" s="160"/>
      <c r="B71" s="156" t="s">
        <v>782</v>
      </c>
      <c r="D71" s="156" t="s">
        <v>126</v>
      </c>
      <c r="F71" s="243">
        <v>240</v>
      </c>
      <c r="G71" s="62"/>
      <c r="H71" s="243">
        <v>240</v>
      </c>
      <c r="I71" s="62"/>
      <c r="J71" s="243">
        <v>0</v>
      </c>
      <c r="K71" s="62"/>
      <c r="L71" s="243"/>
      <c r="M71" s="62"/>
    </row>
    <row r="72" spans="1:13" ht="15">
      <c r="A72" s="160"/>
      <c r="B72" s="166"/>
      <c r="D72" s="156"/>
      <c r="F72" s="243"/>
      <c r="G72" s="62"/>
      <c r="H72" s="243"/>
      <c r="I72" s="62"/>
      <c r="J72" s="243"/>
      <c r="K72" s="62"/>
      <c r="L72" s="243">
        <f>SUM(H72:K72)</f>
        <v>0</v>
      </c>
      <c r="M72" s="62"/>
    </row>
    <row r="73" spans="1:13" ht="15">
      <c r="A73" s="160"/>
      <c r="B73" s="166" t="s">
        <v>266</v>
      </c>
      <c r="D73" s="156"/>
      <c r="F73" s="243">
        <v>100</v>
      </c>
      <c r="G73" s="62"/>
      <c r="H73" s="243">
        <v>100</v>
      </c>
      <c r="I73" s="62"/>
      <c r="J73" s="243">
        <v>0</v>
      </c>
      <c r="K73" s="62"/>
      <c r="L73" s="243"/>
      <c r="M73" s="62"/>
    </row>
    <row r="74" spans="1:13" ht="15">
      <c r="A74" s="160"/>
      <c r="B74" s="166" t="s">
        <v>266</v>
      </c>
      <c r="D74" s="156" t="s">
        <v>126</v>
      </c>
      <c r="F74" s="243">
        <v>60</v>
      </c>
      <c r="G74" s="62"/>
      <c r="H74" s="243">
        <v>60</v>
      </c>
      <c r="I74" s="62"/>
      <c r="J74" s="243">
        <v>0</v>
      </c>
      <c r="K74" s="62"/>
      <c r="L74" s="243">
        <f>SUM(H74:K74)</f>
        <v>60</v>
      </c>
      <c r="M74" s="62"/>
    </row>
    <row r="75" spans="1:13" ht="15">
      <c r="A75" s="160"/>
      <c r="B75" s="156"/>
      <c r="D75" s="156"/>
      <c r="F75" s="243"/>
      <c r="G75" s="62"/>
      <c r="H75" s="243"/>
      <c r="I75" s="62"/>
      <c r="J75" s="243"/>
      <c r="K75" s="62"/>
      <c r="L75" s="243"/>
      <c r="M75" s="62"/>
    </row>
    <row r="76" spans="1:13" ht="15">
      <c r="A76" s="160"/>
      <c r="B76" s="166" t="s">
        <v>267</v>
      </c>
      <c r="D76" s="156"/>
      <c r="F76" s="243">
        <v>100</v>
      </c>
      <c r="G76" s="62"/>
      <c r="H76" s="243">
        <v>100</v>
      </c>
      <c r="I76" s="62"/>
      <c r="J76" s="243">
        <v>0</v>
      </c>
      <c r="K76" s="62"/>
      <c r="L76" s="243">
        <f t="shared" ref="L76:L77" si="2">SUM(H76:K76)</f>
        <v>100</v>
      </c>
      <c r="M76" s="62"/>
    </row>
    <row r="77" spans="1:13" ht="15">
      <c r="A77" s="160"/>
      <c r="B77" s="166" t="s">
        <v>267</v>
      </c>
      <c r="D77" s="156" t="s">
        <v>126</v>
      </c>
      <c r="F77" s="243">
        <v>60</v>
      </c>
      <c r="G77" s="62"/>
      <c r="H77" s="243">
        <v>60</v>
      </c>
      <c r="I77" s="62"/>
      <c r="J77" s="243">
        <v>0</v>
      </c>
      <c r="K77" s="62"/>
      <c r="L77" s="243">
        <f t="shared" si="2"/>
        <v>60</v>
      </c>
      <c r="M77" s="62"/>
    </row>
    <row r="78" spans="1:13" ht="15">
      <c r="A78" s="160"/>
      <c r="B78" s="156"/>
      <c r="D78" s="156"/>
      <c r="F78" s="243"/>
      <c r="G78" s="62"/>
      <c r="H78" s="243"/>
      <c r="I78" s="62"/>
      <c r="J78" s="243"/>
      <c r="K78" s="62"/>
      <c r="L78" s="243"/>
      <c r="M78" s="62"/>
    </row>
    <row r="79" spans="1:13" ht="15">
      <c r="A79" s="160"/>
      <c r="B79" s="165" t="s">
        <v>125</v>
      </c>
      <c r="D79" s="156"/>
      <c r="F79" s="243">
        <v>100</v>
      </c>
      <c r="G79" s="62"/>
      <c r="H79" s="243">
        <v>100</v>
      </c>
      <c r="I79" s="62"/>
      <c r="J79" s="243">
        <v>0</v>
      </c>
      <c r="K79" s="62"/>
      <c r="L79" s="243">
        <f t="shared" ref="L79:L80" si="3">SUM(H79:K79)</f>
        <v>100</v>
      </c>
      <c r="M79" s="62"/>
    </row>
    <row r="80" spans="1:13" ht="15">
      <c r="A80" s="160"/>
      <c r="B80" s="156" t="s">
        <v>125</v>
      </c>
      <c r="D80" s="156" t="s">
        <v>126</v>
      </c>
      <c r="F80" s="243">
        <v>75</v>
      </c>
      <c r="G80" s="62"/>
      <c r="H80" s="243">
        <v>75</v>
      </c>
      <c r="I80" s="62"/>
      <c r="J80" s="243">
        <v>0</v>
      </c>
      <c r="K80" s="62"/>
      <c r="L80" s="243">
        <f t="shared" si="3"/>
        <v>75</v>
      </c>
      <c r="M80" s="62"/>
    </row>
    <row r="81" spans="1:13" ht="15">
      <c r="A81" s="160"/>
      <c r="B81" s="156"/>
      <c r="D81" s="156"/>
      <c r="F81" s="243"/>
      <c r="G81" s="62"/>
      <c r="H81" s="243"/>
      <c r="I81" s="62"/>
      <c r="J81" s="243"/>
      <c r="K81" s="62"/>
      <c r="L81" s="243"/>
      <c r="M81" s="62"/>
    </row>
    <row r="82" spans="1:13" ht="15">
      <c r="A82" s="160"/>
      <c r="B82" s="165" t="s">
        <v>121</v>
      </c>
      <c r="D82" s="156"/>
      <c r="F82" s="243">
        <v>200</v>
      </c>
      <c r="G82" s="62"/>
      <c r="H82" s="243">
        <v>200</v>
      </c>
      <c r="I82" s="62"/>
      <c r="J82" s="243">
        <v>0</v>
      </c>
      <c r="K82" s="62"/>
      <c r="L82" s="243">
        <f>SUM(H82:K82)</f>
        <v>200</v>
      </c>
      <c r="M82" s="62"/>
    </row>
    <row r="83" spans="1:13" ht="15">
      <c r="A83" s="160"/>
      <c r="B83" s="165" t="s">
        <v>121</v>
      </c>
      <c r="D83" s="156" t="s">
        <v>126</v>
      </c>
      <c r="F83" s="243">
        <v>150</v>
      </c>
      <c r="G83" s="62"/>
      <c r="H83" s="243">
        <v>150</v>
      </c>
      <c r="I83" s="62"/>
      <c r="J83" s="243">
        <v>0</v>
      </c>
      <c r="K83" s="62"/>
      <c r="L83" s="243"/>
      <c r="M83" s="62"/>
    </row>
    <row r="84" spans="1:13" ht="15">
      <c r="A84" s="160"/>
      <c r="B84" s="165"/>
      <c r="D84" s="156"/>
      <c r="F84" s="243"/>
      <c r="G84" s="62"/>
      <c r="H84" s="243"/>
      <c r="I84" s="62"/>
      <c r="J84" s="243"/>
      <c r="K84" s="62"/>
      <c r="L84" s="243">
        <f>SUM(H84:K84)</f>
        <v>0</v>
      </c>
      <c r="M84" s="62"/>
    </row>
    <row r="85" spans="1:13" ht="15">
      <c r="A85" s="160"/>
      <c r="B85" s="165" t="s">
        <v>783</v>
      </c>
      <c r="D85" s="156"/>
      <c r="F85" s="243">
        <v>300</v>
      </c>
      <c r="G85" s="62"/>
      <c r="H85" s="243">
        <v>300</v>
      </c>
      <c r="I85" s="62"/>
      <c r="J85" s="243">
        <v>0</v>
      </c>
      <c r="K85" s="62"/>
      <c r="L85" s="243"/>
      <c r="M85" s="62"/>
    </row>
    <row r="86" spans="1:13" ht="15">
      <c r="A86" s="160"/>
      <c r="B86" s="165" t="s">
        <v>783</v>
      </c>
      <c r="D86" s="156" t="s">
        <v>126</v>
      </c>
      <c r="F86" s="243">
        <v>180</v>
      </c>
      <c r="G86" s="62"/>
      <c r="H86" s="243">
        <v>180</v>
      </c>
      <c r="I86" s="62"/>
      <c r="J86" s="243">
        <v>0</v>
      </c>
      <c r="K86" s="62"/>
      <c r="L86" s="243"/>
      <c r="M86" s="62"/>
    </row>
    <row r="87" spans="1:13" ht="15">
      <c r="A87" s="160"/>
      <c r="B87" s="165"/>
      <c r="D87" s="156"/>
      <c r="F87" s="243"/>
      <c r="G87" s="62"/>
      <c r="H87" s="243"/>
      <c r="I87" s="62"/>
      <c r="J87" s="243"/>
      <c r="K87" s="62"/>
      <c r="L87" s="243"/>
      <c r="M87" s="62"/>
    </row>
    <row r="88" spans="1:13" ht="15">
      <c r="A88" s="160"/>
      <c r="B88" s="165" t="s">
        <v>268</v>
      </c>
      <c r="D88" s="156"/>
      <c r="F88" s="243">
        <v>0</v>
      </c>
      <c r="G88" s="62"/>
      <c r="H88" s="243">
        <v>0</v>
      </c>
      <c r="I88" s="62"/>
      <c r="J88" s="243">
        <v>0</v>
      </c>
      <c r="K88" s="62"/>
      <c r="L88" s="243"/>
      <c r="M88" s="62"/>
    </row>
    <row r="89" spans="1:13" ht="15">
      <c r="A89" s="160"/>
      <c r="B89" s="165"/>
      <c r="D89" s="156"/>
      <c r="F89" s="243"/>
      <c r="G89" s="62"/>
      <c r="H89" s="243"/>
      <c r="I89" s="62"/>
      <c r="J89" s="243"/>
      <c r="K89" s="62"/>
      <c r="L89" s="243"/>
      <c r="M89" s="62"/>
    </row>
  </sheetData>
  <phoneticPr fontId="2" type="noConversion"/>
  <printOptions horizontalCentered="1"/>
  <pageMargins left="0.74803149606299213" right="0.74803149606299213" top="0.98425196850393704" bottom="0.98425196850393704" header="0.51181102362204722" footer="0.51181102362204722"/>
  <pageSetup paperSize="9" scale="69" firstPageNumber="80" orientation="landscape" useFirstPageNumber="1" r:id="rId1"/>
  <headerFooter alignWithMargins="0">
    <oddFooter>&amp;C&amp;"Gill Sans MT Light,Regular"Page 12.17</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E2755-6A59-4EF6-8F05-E8B2602E2127}">
  <sheetPr>
    <tabColor rgb="FFFFC000"/>
  </sheetPr>
  <dimension ref="A2:K28"/>
  <sheetViews>
    <sheetView showGridLines="0" zoomScale="91" zoomScaleNormal="91" workbookViewId="0">
      <pane xSplit="3" ySplit="5" topLeftCell="D6" activePane="bottomRight" state="frozen"/>
      <selection pane="topRight" activeCell="D1" sqref="D1"/>
      <selection pane="bottomLeft" activeCell="A6" sqref="A6"/>
      <selection pane="bottomRight" activeCell="L1" sqref="L1:N1048576"/>
    </sheetView>
  </sheetViews>
  <sheetFormatPr defaultColWidth="8.7109375" defaultRowHeight="12.75"/>
  <cols>
    <col min="1" max="1" width="3.42578125" style="207" customWidth="1"/>
    <col min="2" max="2" width="54.28515625" style="207" customWidth="1"/>
    <col min="3" max="3" width="2.5703125" style="207" customWidth="1"/>
    <col min="4" max="4" width="12.5703125" style="207" customWidth="1"/>
    <col min="5" max="5" width="2.42578125" style="207" customWidth="1"/>
    <col min="6" max="6" width="12.5703125" style="207" customWidth="1"/>
    <col min="7" max="7" width="2.140625" style="207" customWidth="1"/>
    <col min="8" max="8" width="12.5703125" style="207" customWidth="1"/>
    <col min="9" max="9" width="2.140625" style="207" customWidth="1"/>
    <col min="10" max="10" width="12.5703125" style="207" customWidth="1"/>
    <col min="11" max="11" width="2.140625" style="207" customWidth="1"/>
    <col min="12" max="16384" width="8.7109375" style="207"/>
  </cols>
  <sheetData>
    <row r="2" spans="1:11" ht="18">
      <c r="A2" s="147"/>
      <c r="B2" s="147" t="s">
        <v>734</v>
      </c>
    </row>
    <row r="3" spans="1:11" ht="15.75">
      <c r="A3" s="179"/>
      <c r="B3" s="179"/>
      <c r="C3" s="179"/>
      <c r="D3" s="97" t="s">
        <v>270</v>
      </c>
      <c r="E3" s="97"/>
      <c r="F3" s="97" t="s">
        <v>269</v>
      </c>
      <c r="G3" s="59"/>
      <c r="H3" s="59"/>
      <c r="I3" s="59"/>
      <c r="J3" s="97" t="s">
        <v>269</v>
      </c>
      <c r="K3" s="97"/>
    </row>
    <row r="4" spans="1:11" ht="31.5">
      <c r="A4" s="179"/>
      <c r="B4" s="179"/>
      <c r="C4" s="179"/>
      <c r="D4" s="266" t="s">
        <v>30</v>
      </c>
      <c r="E4" s="150"/>
      <c r="F4" s="266" t="s">
        <v>30</v>
      </c>
      <c r="G4" s="59"/>
      <c r="H4" s="221" t="s">
        <v>29</v>
      </c>
      <c r="I4" s="59"/>
      <c r="J4" s="221" t="s">
        <v>28</v>
      </c>
      <c r="K4" s="97"/>
    </row>
    <row r="5" spans="1:11" ht="15.75">
      <c r="A5" s="179"/>
      <c r="B5" s="179"/>
      <c r="C5" s="179"/>
      <c r="D5" s="223" t="s">
        <v>296</v>
      </c>
      <c r="E5" s="223"/>
      <c r="F5" s="223" t="s">
        <v>296</v>
      </c>
      <c r="G5" s="223"/>
      <c r="H5" s="223" t="s">
        <v>296</v>
      </c>
      <c r="I5" s="223"/>
      <c r="J5" s="223" t="s">
        <v>296</v>
      </c>
      <c r="K5" s="417"/>
    </row>
    <row r="6" spans="1:11" ht="15.75">
      <c r="B6" s="181" t="s">
        <v>735</v>
      </c>
      <c r="C6" s="179"/>
      <c r="D6" s="179"/>
      <c r="E6" s="179"/>
      <c r="F6" s="179"/>
      <c r="G6" s="179"/>
      <c r="H6" s="179"/>
      <c r="I6" s="179"/>
      <c r="J6" s="179"/>
      <c r="K6" s="179"/>
    </row>
    <row r="7" spans="1:11" ht="15.75">
      <c r="A7" s="181"/>
      <c r="B7" s="179" t="s">
        <v>736</v>
      </c>
      <c r="C7" s="179"/>
      <c r="D7" s="187">
        <v>0</v>
      </c>
      <c r="E7" s="187"/>
      <c r="F7" s="187">
        <v>0</v>
      </c>
      <c r="G7" s="187"/>
      <c r="H7" s="187">
        <v>0</v>
      </c>
      <c r="I7" s="187"/>
      <c r="J7" s="187">
        <f>SUM(F7:I7)</f>
        <v>0</v>
      </c>
      <c r="K7" s="187"/>
    </row>
    <row r="8" spans="1:11" ht="15">
      <c r="A8" s="179"/>
      <c r="B8" s="179" t="s">
        <v>737</v>
      </c>
      <c r="C8" s="179"/>
      <c r="D8" s="187">
        <v>320</v>
      </c>
      <c r="E8" s="187"/>
      <c r="F8" s="187">
        <f>D8*1.05</f>
        <v>336</v>
      </c>
      <c r="G8" s="187"/>
      <c r="H8" s="187">
        <v>0</v>
      </c>
      <c r="I8" s="187"/>
      <c r="J8" s="187">
        <f t="shared" ref="J8:J11" si="0">SUM(F8:I8)</f>
        <v>336</v>
      </c>
      <c r="K8" s="187"/>
    </row>
    <row r="9" spans="1:11" ht="15">
      <c r="A9" s="179"/>
      <c r="B9" s="179" t="s">
        <v>738</v>
      </c>
      <c r="C9" s="179"/>
      <c r="D9" s="187">
        <v>445</v>
      </c>
      <c r="E9" s="187"/>
      <c r="F9" s="187">
        <f>D9*1.05168</f>
        <v>467.99759999999998</v>
      </c>
      <c r="G9" s="187"/>
      <c r="H9" s="187">
        <v>0</v>
      </c>
      <c r="I9" s="187"/>
      <c r="J9" s="187">
        <f t="shared" si="0"/>
        <v>467.99759999999998</v>
      </c>
      <c r="K9" s="187"/>
    </row>
    <row r="10" spans="1:11" ht="15">
      <c r="A10" s="179"/>
      <c r="B10" s="179" t="s">
        <v>739</v>
      </c>
      <c r="C10" s="179"/>
      <c r="D10" s="187">
        <v>760</v>
      </c>
      <c r="E10" s="187"/>
      <c r="F10" s="418">
        <f>D10*1.03947</f>
        <v>789.99719999999991</v>
      </c>
      <c r="G10" s="187"/>
      <c r="H10" s="187">
        <v>0</v>
      </c>
      <c r="I10" s="187"/>
      <c r="J10" s="187">
        <f t="shared" si="0"/>
        <v>789.99719999999991</v>
      </c>
      <c r="K10" s="187"/>
    </row>
    <row r="11" spans="1:11" ht="15">
      <c r="A11" s="179"/>
      <c r="B11" s="179" t="s">
        <v>740</v>
      </c>
      <c r="C11" s="179"/>
      <c r="D11" s="187">
        <v>103.95</v>
      </c>
      <c r="E11" s="187"/>
      <c r="F11" s="418">
        <f>D11*1.0582</f>
        <v>109.99989000000001</v>
      </c>
      <c r="G11" s="187"/>
      <c r="H11" s="187">
        <v>0</v>
      </c>
      <c r="I11" s="187"/>
      <c r="J11" s="187">
        <f t="shared" si="0"/>
        <v>109.99989000000001</v>
      </c>
      <c r="K11" s="187"/>
    </row>
    <row r="12" spans="1:11" ht="15">
      <c r="A12" s="179"/>
      <c r="B12" s="179"/>
      <c r="C12" s="179"/>
      <c r="D12" s="187"/>
      <c r="E12" s="187"/>
      <c r="F12" s="418"/>
      <c r="G12" s="187"/>
      <c r="H12" s="187"/>
      <c r="I12" s="187"/>
      <c r="J12" s="187"/>
      <c r="K12" s="187"/>
    </row>
    <row r="13" spans="1:11" ht="15.75">
      <c r="B13" s="181" t="s">
        <v>741</v>
      </c>
      <c r="C13" s="179"/>
      <c r="D13" s="187"/>
      <c r="E13" s="187"/>
      <c r="F13" s="418"/>
      <c r="G13" s="187"/>
      <c r="H13" s="187"/>
      <c r="I13" s="187"/>
      <c r="J13" s="187"/>
      <c r="K13" s="187"/>
    </row>
    <row r="14" spans="1:11" ht="15">
      <c r="A14" s="179"/>
      <c r="B14" s="179" t="s">
        <v>736</v>
      </c>
      <c r="C14" s="179"/>
      <c r="D14" s="187">
        <v>0</v>
      </c>
      <c r="E14" s="187"/>
      <c r="F14" s="418">
        <v>0</v>
      </c>
      <c r="G14" s="187"/>
      <c r="H14" s="187">
        <v>0</v>
      </c>
      <c r="I14" s="187"/>
      <c r="J14" s="187">
        <f t="shared" ref="J14:J16" si="1">SUM(F14:I14)</f>
        <v>0</v>
      </c>
      <c r="K14" s="187"/>
    </row>
    <row r="15" spans="1:11" ht="15">
      <c r="A15" s="179"/>
      <c r="B15" s="179" t="s">
        <v>742</v>
      </c>
      <c r="C15" s="179"/>
      <c r="D15" s="187">
        <v>290.85000000000002</v>
      </c>
      <c r="E15" s="187"/>
      <c r="F15" s="418">
        <f>D15*1.05+0.61</f>
        <v>306.00250000000005</v>
      </c>
      <c r="G15" s="187"/>
      <c r="H15" s="187">
        <v>0</v>
      </c>
      <c r="I15" s="187"/>
      <c r="J15" s="187">
        <f t="shared" si="1"/>
        <v>306.00250000000005</v>
      </c>
      <c r="K15" s="187"/>
    </row>
    <row r="16" spans="1:11" ht="15">
      <c r="A16" s="179"/>
      <c r="B16" s="179" t="s">
        <v>743</v>
      </c>
      <c r="C16" s="179"/>
      <c r="D16" s="187">
        <v>111.3</v>
      </c>
      <c r="E16" s="187"/>
      <c r="F16" s="418">
        <f>D16*1.0602</f>
        <v>118.00026</v>
      </c>
      <c r="G16" s="187"/>
      <c r="H16" s="187">
        <v>0</v>
      </c>
      <c r="I16" s="187"/>
      <c r="J16" s="187">
        <f t="shared" si="1"/>
        <v>118.00026</v>
      </c>
      <c r="K16" s="187"/>
    </row>
    <row r="17" spans="1:11" ht="15">
      <c r="A17" s="179"/>
      <c r="B17" s="179"/>
      <c r="C17" s="179"/>
      <c r="D17" s="187"/>
      <c r="E17" s="187"/>
      <c r="F17" s="187"/>
      <c r="G17" s="187"/>
      <c r="H17" s="187"/>
      <c r="I17" s="187"/>
      <c r="J17" s="187"/>
      <c r="K17" s="187"/>
    </row>
    <row r="18" spans="1:11" ht="15.75">
      <c r="A18" s="181" t="s">
        <v>744</v>
      </c>
      <c r="B18" s="179"/>
      <c r="C18" s="179"/>
      <c r="D18" s="187"/>
      <c r="E18" s="187"/>
      <c r="F18" s="187"/>
      <c r="G18" s="187"/>
      <c r="H18" s="187"/>
      <c r="I18" s="187"/>
      <c r="J18" s="187"/>
      <c r="K18" s="187"/>
    </row>
    <row r="19" spans="1:11" ht="15">
      <c r="A19" s="179"/>
      <c r="B19" s="345" t="s">
        <v>745</v>
      </c>
      <c r="C19" s="179"/>
      <c r="D19" s="187">
        <v>94.5</v>
      </c>
      <c r="E19" s="187"/>
      <c r="F19" s="187">
        <f>D19*1.0582</f>
        <v>99.999899999999997</v>
      </c>
      <c r="G19" s="187"/>
      <c r="H19" s="187">
        <v>0</v>
      </c>
      <c r="I19" s="187"/>
      <c r="J19" s="187">
        <f t="shared" ref="J19:J23" si="2">SUM(F19:I19)</f>
        <v>99.999899999999997</v>
      </c>
      <c r="K19" s="187"/>
    </row>
    <row r="20" spans="1:11" ht="15">
      <c r="A20" s="179"/>
      <c r="B20" s="179" t="s">
        <v>746</v>
      </c>
      <c r="C20" s="179"/>
      <c r="D20" s="187">
        <v>70.349999999999994</v>
      </c>
      <c r="E20" s="187"/>
      <c r="F20" s="187">
        <f>D20*1.0661</f>
        <v>75.000135</v>
      </c>
      <c r="G20" s="187"/>
      <c r="H20" s="187">
        <v>0</v>
      </c>
      <c r="I20" s="187"/>
      <c r="J20" s="187">
        <f t="shared" si="2"/>
        <v>75.000135</v>
      </c>
      <c r="K20" s="187"/>
    </row>
    <row r="21" spans="1:11" ht="15">
      <c r="A21" s="179"/>
      <c r="B21" s="179" t="s">
        <v>747</v>
      </c>
      <c r="C21" s="179"/>
      <c r="D21" s="187">
        <v>36.75</v>
      </c>
      <c r="E21" s="187"/>
      <c r="F21" s="187">
        <f>D21*1.06122</f>
        <v>38.999835000000004</v>
      </c>
      <c r="G21" s="187"/>
      <c r="H21" s="187">
        <v>0</v>
      </c>
      <c r="I21" s="187"/>
      <c r="J21" s="187">
        <f t="shared" si="2"/>
        <v>38.999835000000004</v>
      </c>
      <c r="K21" s="187"/>
    </row>
    <row r="22" spans="1:11" ht="15">
      <c r="A22" s="179"/>
      <c r="B22" s="179" t="s">
        <v>748</v>
      </c>
      <c r="C22" s="179"/>
      <c r="D22" s="187">
        <v>49.35</v>
      </c>
      <c r="E22" s="187"/>
      <c r="F22" s="187">
        <f>D22*1.0537</f>
        <v>52.000095000000009</v>
      </c>
      <c r="G22" s="187"/>
      <c r="H22" s="187">
        <v>0</v>
      </c>
      <c r="I22" s="187"/>
      <c r="J22" s="187">
        <f t="shared" si="2"/>
        <v>52.000095000000009</v>
      </c>
      <c r="K22" s="187"/>
    </row>
    <row r="23" spans="1:11" ht="15">
      <c r="A23" s="179"/>
      <c r="B23" s="345" t="s">
        <v>749</v>
      </c>
      <c r="C23" s="179"/>
      <c r="D23" s="187">
        <v>0</v>
      </c>
      <c r="E23" s="187"/>
      <c r="F23" s="187">
        <v>25</v>
      </c>
      <c r="G23" s="187"/>
      <c r="H23" s="418">
        <f>F23*0.2</f>
        <v>5</v>
      </c>
      <c r="I23" s="187"/>
      <c r="J23" s="187">
        <f t="shared" si="2"/>
        <v>30</v>
      </c>
      <c r="K23" s="419"/>
    </row>
    <row r="24" spans="1:11" ht="15">
      <c r="A24" s="179"/>
      <c r="B24" s="179"/>
      <c r="C24" s="179"/>
      <c r="D24" s="187"/>
      <c r="E24" s="187"/>
      <c r="F24" s="187"/>
      <c r="G24" s="187"/>
      <c r="H24" s="187"/>
      <c r="I24" s="187"/>
      <c r="J24" s="187"/>
      <c r="K24" s="187"/>
    </row>
    <row r="25" spans="1:11" ht="15.75">
      <c r="A25" s="181" t="s">
        <v>750</v>
      </c>
      <c r="B25" s="179"/>
      <c r="C25" s="179"/>
      <c r="D25" s="187"/>
      <c r="E25" s="187"/>
      <c r="F25" s="187"/>
      <c r="G25" s="187"/>
      <c r="H25" s="187"/>
      <c r="I25" s="187"/>
      <c r="J25" s="187"/>
      <c r="K25" s="187"/>
    </row>
    <row r="26" spans="1:11" ht="15">
      <c r="A26" s="179"/>
      <c r="B26" s="179"/>
      <c r="C26" s="179"/>
      <c r="D26" s="187"/>
      <c r="E26" s="187"/>
      <c r="F26" s="187"/>
      <c r="G26" s="187"/>
      <c r="H26" s="187"/>
      <c r="I26" s="187"/>
      <c r="J26" s="187"/>
      <c r="K26" s="187"/>
    </row>
    <row r="27" spans="1:11" ht="15">
      <c r="A27" s="179"/>
      <c r="B27" s="179"/>
      <c r="C27" s="179"/>
      <c r="D27" s="187"/>
      <c r="E27" s="187"/>
      <c r="F27" s="187"/>
      <c r="G27" s="187"/>
      <c r="H27" s="187"/>
      <c r="I27" s="187"/>
      <c r="J27" s="187"/>
      <c r="K27" s="187"/>
    </row>
    <row r="28" spans="1:11" ht="15">
      <c r="A28" s="179"/>
      <c r="B28" s="179"/>
      <c r="C28" s="179"/>
      <c r="D28" s="187"/>
      <c r="E28" s="187"/>
      <c r="F28" s="187"/>
      <c r="G28" s="187"/>
      <c r="H28" s="187"/>
      <c r="I28" s="187"/>
      <c r="J28" s="187"/>
      <c r="K28" s="187"/>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000"/>
    <pageSetUpPr fitToPage="1"/>
  </sheetPr>
  <dimension ref="A2:V28"/>
  <sheetViews>
    <sheetView showGridLines="0" zoomScale="91" zoomScaleNormal="91" zoomScaleSheetLayoutView="85" workbookViewId="0">
      <pane xSplit="4" ySplit="5" topLeftCell="E6" activePane="bottomRight" state="frozen"/>
      <selection pane="topRight" activeCell="E1" sqref="E1"/>
      <selection pane="bottomLeft" activeCell="A6" sqref="A6"/>
      <selection pane="bottomRight" activeCell="K21" sqref="K21"/>
    </sheetView>
  </sheetViews>
  <sheetFormatPr defaultColWidth="9.140625" defaultRowHeight="12.75"/>
  <cols>
    <col min="1" max="1" width="4.5703125" style="61" customWidth="1"/>
    <col min="2" max="2" width="39.85546875" style="61" customWidth="1"/>
    <col min="3" max="3" width="3.85546875" style="61" customWidth="1"/>
    <col min="4" max="4" width="2" style="61" customWidth="1"/>
    <col min="5" max="5" width="14.28515625" style="61" customWidth="1"/>
    <col min="6" max="6" width="13.140625" style="61" customWidth="1"/>
    <col min="7" max="7" width="13.140625" style="63" customWidth="1"/>
    <col min="8" max="8" width="2.28515625" style="63" customWidth="1"/>
    <col min="9" max="9" width="14.85546875" style="63" customWidth="1"/>
    <col min="10" max="10" width="13.140625" style="63" customWidth="1"/>
    <col min="11" max="11" width="13.140625" style="61" customWidth="1"/>
    <col min="12" max="12" width="2.28515625" style="61" customWidth="1"/>
    <col min="13" max="13" width="9.5703125" style="61" customWidth="1"/>
    <col min="14" max="14" width="2.28515625" style="61" customWidth="1"/>
    <col min="15" max="15" width="12.5703125" style="61" customWidth="1"/>
    <col min="16" max="16" width="2.42578125" style="61" customWidth="1"/>
    <col min="17" max="17" width="11" style="422" customWidth="1"/>
    <col min="18" max="16384" width="9.140625" style="61"/>
  </cols>
  <sheetData>
    <row r="2" spans="1:19" s="39" customFormat="1" ht="19.5" customHeight="1">
      <c r="B2" s="200" t="s">
        <v>279</v>
      </c>
      <c r="G2" s="420"/>
      <c r="H2" s="420"/>
      <c r="I2" s="420"/>
      <c r="J2" s="420"/>
      <c r="Q2" s="421"/>
      <c r="S2" s="361"/>
    </row>
    <row r="3" spans="1:19" ht="13.5" customHeight="1">
      <c r="A3" s="104"/>
    </row>
    <row r="4" spans="1:19" ht="15.75">
      <c r="A4" s="96"/>
      <c r="B4" s="96"/>
      <c r="C4" s="96"/>
      <c r="D4" s="96"/>
      <c r="E4" s="97" t="s">
        <v>757</v>
      </c>
      <c r="F4" s="97" t="s">
        <v>757</v>
      </c>
      <c r="G4" s="97" t="s">
        <v>757</v>
      </c>
      <c r="H4" s="97"/>
      <c r="I4" s="97" t="s">
        <v>932</v>
      </c>
      <c r="J4" s="97" t="s">
        <v>932</v>
      </c>
      <c r="K4" s="97" t="s">
        <v>932</v>
      </c>
      <c r="L4" s="59"/>
      <c r="N4" s="59"/>
      <c r="O4" s="97" t="s">
        <v>932</v>
      </c>
      <c r="P4" s="60"/>
    </row>
    <row r="5" spans="1:19" s="426" customFormat="1" ht="31.5">
      <c r="A5" s="153"/>
      <c r="B5" s="153"/>
      <c r="C5" s="153"/>
      <c r="D5" s="153"/>
      <c r="E5" s="265" t="s">
        <v>230</v>
      </c>
      <c r="F5" s="265" t="s">
        <v>280</v>
      </c>
      <c r="G5" s="423" t="s">
        <v>281</v>
      </c>
      <c r="H5" s="148"/>
      <c r="I5" s="265" t="s">
        <v>230</v>
      </c>
      <c r="J5" s="424" t="s">
        <v>280</v>
      </c>
      <c r="K5" s="423" t="s">
        <v>281</v>
      </c>
      <c r="L5" s="150"/>
      <c r="M5" s="221" t="s">
        <v>29</v>
      </c>
      <c r="N5" s="150"/>
      <c r="O5" s="266" t="s">
        <v>28</v>
      </c>
      <c r="P5" s="201"/>
      <c r="Q5" s="425"/>
    </row>
    <row r="6" spans="1:19" ht="15">
      <c r="A6" s="96"/>
      <c r="B6" s="96"/>
      <c r="C6" s="96"/>
      <c r="D6" s="96"/>
      <c r="E6" s="427" t="s">
        <v>296</v>
      </c>
      <c r="F6" s="427" t="s">
        <v>296</v>
      </c>
      <c r="G6" s="427" t="s">
        <v>296</v>
      </c>
      <c r="H6" s="269"/>
      <c r="I6" s="427" t="s">
        <v>296</v>
      </c>
      <c r="J6" s="427" t="s">
        <v>296</v>
      </c>
      <c r="K6" s="427" t="s">
        <v>296</v>
      </c>
      <c r="L6" s="269"/>
      <c r="M6" s="271" t="s">
        <v>752</v>
      </c>
      <c r="N6" s="269"/>
      <c r="O6" s="428" t="s">
        <v>751</v>
      </c>
      <c r="P6" s="268"/>
      <c r="Q6" s="429"/>
      <c r="R6" s="268"/>
    </row>
    <row r="7" spans="1:19" ht="9" customHeight="1">
      <c r="A7" s="96"/>
      <c r="B7" s="96"/>
      <c r="C7" s="96"/>
      <c r="D7" s="96"/>
      <c r="E7" s="273"/>
      <c r="F7" s="219"/>
      <c r="G7" s="430"/>
      <c r="H7" s="431"/>
      <c r="I7" s="430"/>
      <c r="J7" s="431"/>
      <c r="K7" s="430"/>
      <c r="L7" s="431"/>
      <c r="M7" s="430"/>
      <c r="N7" s="431"/>
      <c r="O7" s="430"/>
      <c r="P7" s="219"/>
      <c r="Q7" s="429"/>
      <c r="R7" s="268"/>
    </row>
    <row r="8" spans="1:19" ht="30.95" customHeight="1">
      <c r="A8" s="96"/>
      <c r="B8" s="646" t="s">
        <v>282</v>
      </c>
      <c r="C8" s="646"/>
      <c r="D8" s="432"/>
      <c r="E8" s="273"/>
      <c r="F8" s="179"/>
      <c r="G8" s="274">
        <v>57.44</v>
      </c>
      <c r="H8" s="267"/>
      <c r="I8" s="274"/>
      <c r="J8" s="267"/>
      <c r="K8" s="274">
        <v>60.54</v>
      </c>
      <c r="L8" s="179"/>
      <c r="M8" s="276">
        <v>0</v>
      </c>
      <c r="N8" s="179"/>
      <c r="O8" s="273">
        <v>54.38</v>
      </c>
      <c r="P8" s="179"/>
    </row>
    <row r="9" spans="1:19" ht="15">
      <c r="A9" s="96"/>
      <c r="B9" s="96"/>
      <c r="C9" s="96"/>
      <c r="D9" s="96"/>
      <c r="E9" s="272"/>
      <c r="F9" s="96"/>
      <c r="G9" s="275"/>
      <c r="H9" s="98"/>
      <c r="I9" s="275"/>
      <c r="J9" s="98"/>
      <c r="K9" s="272"/>
      <c r="L9" s="96"/>
      <c r="M9" s="272"/>
      <c r="N9" s="96"/>
      <c r="O9" s="272"/>
      <c r="P9" s="96"/>
    </row>
    <row r="10" spans="1:19" ht="15.6" customHeight="1">
      <c r="B10" s="104" t="s">
        <v>283</v>
      </c>
      <c r="C10" s="96"/>
      <c r="D10" s="96"/>
      <c r="E10" s="272"/>
      <c r="F10" s="96"/>
      <c r="G10" s="275"/>
      <c r="H10" s="98"/>
      <c r="I10" s="275"/>
      <c r="J10" s="98"/>
      <c r="K10" s="272"/>
      <c r="L10" s="96"/>
      <c r="M10" s="272"/>
      <c r="N10" s="96"/>
      <c r="O10" s="272"/>
      <c r="P10" s="96"/>
    </row>
    <row r="11" spans="1:19" ht="15">
      <c r="B11" s="96" t="s">
        <v>284</v>
      </c>
      <c r="C11" s="96"/>
      <c r="D11" s="96"/>
      <c r="E11" s="272"/>
      <c r="F11" s="96"/>
      <c r="G11" s="275"/>
      <c r="H11" s="98"/>
      <c r="I11" s="275"/>
      <c r="J11" s="98"/>
      <c r="K11" s="272"/>
      <c r="L11" s="96"/>
      <c r="M11" s="272"/>
      <c r="N11" s="96"/>
      <c r="O11" s="433"/>
      <c r="P11" s="96"/>
      <c r="Q11" s="434"/>
    </row>
    <row r="12" spans="1:19" ht="6.75" customHeight="1">
      <c r="A12" s="96"/>
      <c r="B12" s="96"/>
      <c r="C12" s="96"/>
      <c r="D12" s="96"/>
      <c r="E12" s="272"/>
      <c r="F12" s="96"/>
      <c r="G12" s="275"/>
      <c r="H12" s="98"/>
      <c r="I12" s="275"/>
      <c r="J12" s="98"/>
      <c r="K12" s="272"/>
      <c r="L12" s="96"/>
      <c r="M12" s="272"/>
      <c r="N12" s="96"/>
      <c r="O12" s="433"/>
      <c r="P12" s="96"/>
    </row>
    <row r="13" spans="1:19" ht="16.5" customHeight="1">
      <c r="A13" s="96"/>
      <c r="B13" s="100">
        <v>5</v>
      </c>
      <c r="C13" s="96"/>
      <c r="D13" s="96"/>
      <c r="E13" s="275">
        <v>500</v>
      </c>
      <c r="F13" s="98">
        <v>334</v>
      </c>
      <c r="G13" s="275">
        <v>834</v>
      </c>
      <c r="H13" s="98"/>
      <c r="I13" s="275">
        <v>525</v>
      </c>
      <c r="J13" s="98">
        <v>351</v>
      </c>
      <c r="K13" s="275">
        <f>SUM(I13:J13)</f>
        <v>876</v>
      </c>
      <c r="L13" s="96"/>
      <c r="M13" s="308">
        <v>0</v>
      </c>
      <c r="N13" s="96"/>
      <c r="O13" s="275">
        <f>K13</f>
        <v>876</v>
      </c>
      <c r="P13" s="96"/>
      <c r="Q13" s="435"/>
    </row>
    <row r="14" spans="1:19" s="96" customFormat="1" ht="15">
      <c r="B14" s="100">
        <v>6</v>
      </c>
      <c r="E14" s="275">
        <f>493+18</f>
        <v>511</v>
      </c>
      <c r="F14" s="98">
        <f>330+13</f>
        <v>343</v>
      </c>
      <c r="G14" s="275">
        <f>SUM(E14:F14)</f>
        <v>854</v>
      </c>
      <c r="H14" s="98"/>
      <c r="I14" s="275">
        <f>I13+19</f>
        <v>544</v>
      </c>
      <c r="J14" s="98">
        <f>J13+14</f>
        <v>365</v>
      </c>
      <c r="K14" s="275">
        <f>SUM(I14:J14)</f>
        <v>909</v>
      </c>
      <c r="L14" s="99"/>
      <c r="M14" s="308">
        <v>0</v>
      </c>
      <c r="N14" s="99"/>
      <c r="O14" s="275">
        <f>K14</f>
        <v>909</v>
      </c>
    </row>
    <row r="15" spans="1:19" s="96" customFormat="1" ht="15.6" customHeight="1">
      <c r="B15" s="436">
        <v>7</v>
      </c>
      <c r="C15" s="207"/>
      <c r="D15" s="207"/>
      <c r="E15" s="275">
        <f>510+18</f>
        <v>528</v>
      </c>
      <c r="F15" s="98">
        <f>342+13</f>
        <v>355</v>
      </c>
      <c r="G15" s="275">
        <f t="shared" ref="G15:G18" si="0">SUM(E15:F15)</f>
        <v>883</v>
      </c>
      <c r="H15" s="98"/>
      <c r="I15" s="275">
        <f t="shared" ref="I15:I18" si="1">I14+19</f>
        <v>563</v>
      </c>
      <c r="J15" s="98">
        <f t="shared" ref="J15:J18" si="2">J14+14</f>
        <v>379</v>
      </c>
      <c r="K15" s="275">
        <f>SUM(I15:J15)</f>
        <v>942</v>
      </c>
      <c r="L15" s="99"/>
      <c r="M15" s="308">
        <v>0</v>
      </c>
      <c r="N15" s="99"/>
      <c r="O15" s="275">
        <f t="shared" ref="O15:O20" si="3">K15</f>
        <v>942</v>
      </c>
      <c r="P15" s="98"/>
    </row>
    <row r="16" spans="1:19" s="96" customFormat="1" ht="15">
      <c r="B16" s="100">
        <v>8</v>
      </c>
      <c r="C16" s="62"/>
      <c r="D16" s="62"/>
      <c r="E16" s="275">
        <f>527+18</f>
        <v>545</v>
      </c>
      <c r="F16" s="98">
        <f>354+13</f>
        <v>367</v>
      </c>
      <c r="G16" s="275">
        <f t="shared" si="0"/>
        <v>912</v>
      </c>
      <c r="H16" s="98"/>
      <c r="I16" s="275">
        <f t="shared" si="1"/>
        <v>582</v>
      </c>
      <c r="J16" s="98">
        <f t="shared" si="2"/>
        <v>393</v>
      </c>
      <c r="K16" s="275">
        <f>SUM(I16:J16)</f>
        <v>975</v>
      </c>
      <c r="L16" s="99"/>
      <c r="M16" s="308">
        <v>0</v>
      </c>
      <c r="N16" s="99"/>
      <c r="O16" s="275">
        <f t="shared" si="3"/>
        <v>975</v>
      </c>
      <c r="P16" s="98"/>
    </row>
    <row r="17" spans="1:22" s="96" customFormat="1" ht="15">
      <c r="B17" s="100">
        <v>9</v>
      </c>
      <c r="C17" s="62"/>
      <c r="D17" s="62"/>
      <c r="E17" s="275">
        <f>537+18</f>
        <v>555</v>
      </c>
      <c r="F17" s="98">
        <f>402+13</f>
        <v>415</v>
      </c>
      <c r="G17" s="275">
        <f t="shared" si="0"/>
        <v>970</v>
      </c>
      <c r="H17" s="98"/>
      <c r="I17" s="275">
        <f t="shared" si="1"/>
        <v>601</v>
      </c>
      <c r="J17" s="98">
        <f t="shared" si="2"/>
        <v>407</v>
      </c>
      <c r="K17" s="275">
        <v>910</v>
      </c>
      <c r="L17" s="99"/>
      <c r="M17" s="308">
        <v>0</v>
      </c>
      <c r="N17" s="99"/>
      <c r="O17" s="275">
        <f t="shared" si="3"/>
        <v>910</v>
      </c>
      <c r="Q17" s="435"/>
    </row>
    <row r="18" spans="1:22" s="96" customFormat="1" ht="15.6" customHeight="1">
      <c r="B18" s="100">
        <v>10</v>
      </c>
      <c r="C18" s="62"/>
      <c r="D18" s="62"/>
      <c r="E18" s="275">
        <f>571+18</f>
        <v>589</v>
      </c>
      <c r="F18" s="98">
        <f>426+13</f>
        <v>439</v>
      </c>
      <c r="G18" s="275">
        <f t="shared" si="0"/>
        <v>1028</v>
      </c>
      <c r="H18" s="98"/>
      <c r="I18" s="275">
        <f t="shared" si="1"/>
        <v>620</v>
      </c>
      <c r="J18" s="98">
        <f t="shared" si="2"/>
        <v>421</v>
      </c>
      <c r="K18" s="275">
        <v>939</v>
      </c>
      <c r="L18" s="99"/>
      <c r="M18" s="308">
        <v>0</v>
      </c>
      <c r="N18" s="99"/>
      <c r="O18" s="275">
        <f t="shared" si="3"/>
        <v>939</v>
      </c>
      <c r="Q18" s="435"/>
    </row>
    <row r="19" spans="1:22" s="96" customFormat="1" ht="15.6" customHeight="1">
      <c r="C19" s="62"/>
      <c r="D19" s="62"/>
      <c r="E19" s="275"/>
      <c r="F19" s="98"/>
      <c r="G19" s="275"/>
      <c r="H19" s="98"/>
      <c r="I19" s="275"/>
      <c r="J19" s="98"/>
      <c r="K19" s="275"/>
      <c r="L19" s="99"/>
      <c r="M19" s="308"/>
      <c r="N19" s="99"/>
      <c r="O19" s="275"/>
      <c r="Q19" s="435"/>
    </row>
    <row r="20" spans="1:22" s="96" customFormat="1" ht="15.6" customHeight="1">
      <c r="B20" s="104" t="s">
        <v>285</v>
      </c>
      <c r="C20" s="62"/>
      <c r="D20" s="62"/>
      <c r="E20" s="275"/>
      <c r="F20" s="98"/>
      <c r="G20" s="275">
        <v>589.36315146239986</v>
      </c>
      <c r="H20" s="98"/>
      <c r="I20" s="275"/>
      <c r="J20" s="98"/>
      <c r="K20" s="275">
        <f>+G20*1.05</f>
        <v>618.83130903551989</v>
      </c>
      <c r="L20" s="99"/>
      <c r="M20" s="308">
        <v>0</v>
      </c>
      <c r="N20" s="99"/>
      <c r="O20" s="275">
        <f t="shared" si="3"/>
        <v>618.83130903551989</v>
      </c>
      <c r="Q20" s="435"/>
    </row>
    <row r="21" spans="1:22" s="96" customFormat="1" ht="11.25" customHeight="1">
      <c r="B21" s="154"/>
      <c r="C21" s="98"/>
      <c r="D21" s="98"/>
      <c r="E21" s="437"/>
      <c r="F21" s="98"/>
      <c r="G21" s="275"/>
      <c r="H21" s="98"/>
      <c r="I21" s="275"/>
      <c r="J21" s="98"/>
      <c r="K21" s="272"/>
      <c r="M21" s="272"/>
      <c r="O21" s="272"/>
      <c r="Q21" s="438"/>
    </row>
    <row r="22" spans="1:22" s="96" customFormat="1" ht="15">
      <c r="B22" s="155" t="s">
        <v>929</v>
      </c>
      <c r="C22" s="98"/>
      <c r="D22" s="98"/>
      <c r="E22" s="437"/>
      <c r="F22" s="98"/>
      <c r="G22" s="275"/>
      <c r="H22" s="98"/>
      <c r="I22" s="275"/>
      <c r="J22" s="98"/>
      <c r="K22" s="272"/>
      <c r="M22" s="272"/>
      <c r="O22" s="272"/>
      <c r="Q22" s="438"/>
    </row>
    <row r="23" spans="1:22" s="96" customFormat="1" ht="11.25" customHeight="1">
      <c r="A23" s="104"/>
      <c r="B23" s="155"/>
      <c r="C23" s="98"/>
      <c r="D23" s="98"/>
      <c r="E23" s="437"/>
      <c r="F23" s="98"/>
      <c r="G23" s="275"/>
      <c r="H23" s="98"/>
      <c r="I23" s="275"/>
      <c r="J23" s="98"/>
      <c r="K23" s="272"/>
      <c r="M23" s="272"/>
      <c r="O23" s="272"/>
      <c r="Q23" s="438"/>
    </row>
    <row r="24" spans="1:22" s="96" customFormat="1" ht="15.75">
      <c r="B24" s="104" t="s">
        <v>286</v>
      </c>
      <c r="C24" s="98"/>
      <c r="D24" s="98"/>
      <c r="E24" s="437"/>
      <c r="F24" s="98"/>
      <c r="G24" s="275">
        <v>158</v>
      </c>
      <c r="H24" s="98"/>
      <c r="I24" s="275"/>
      <c r="J24" s="98"/>
      <c r="K24" s="275">
        <v>166</v>
      </c>
      <c r="M24" s="308">
        <v>0</v>
      </c>
      <c r="O24" s="275">
        <f t="shared" ref="O24" si="4">K24</f>
        <v>166</v>
      </c>
      <c r="Q24" s="438"/>
    </row>
    <row r="25" spans="1:22" ht="11.25" customHeight="1">
      <c r="A25" s="96"/>
      <c r="B25" s="155"/>
      <c r="C25" s="155"/>
      <c r="D25" s="155"/>
      <c r="E25" s="439"/>
      <c r="F25" s="155"/>
      <c r="G25" s="275"/>
      <c r="H25" s="98"/>
      <c r="I25" s="275"/>
      <c r="J25" s="98"/>
      <c r="K25" s="272"/>
      <c r="L25" s="96"/>
      <c r="M25" s="272"/>
      <c r="N25" s="96"/>
      <c r="O25" s="272"/>
      <c r="P25" s="104"/>
      <c r="Q25" s="438"/>
      <c r="R25" s="98"/>
      <c r="S25" s="98"/>
      <c r="T25" s="98"/>
      <c r="U25" s="96"/>
      <c r="V25" s="96"/>
    </row>
    <row r="26" spans="1:22" ht="15.75">
      <c r="B26" s="104" t="s">
        <v>287</v>
      </c>
      <c r="C26" s="440"/>
      <c r="D26" s="440"/>
      <c r="E26" s="441"/>
      <c r="F26" s="440"/>
      <c r="G26" s="275">
        <v>348</v>
      </c>
      <c r="H26" s="443"/>
      <c r="I26" s="442"/>
      <c r="J26" s="443"/>
      <c r="K26" s="275">
        <v>366</v>
      </c>
      <c r="M26" s="308">
        <v>0</v>
      </c>
      <c r="N26" s="96"/>
      <c r="O26" s="275">
        <f t="shared" ref="O26" si="5">K26</f>
        <v>366</v>
      </c>
      <c r="P26" s="96"/>
      <c r="Q26" s="438"/>
    </row>
    <row r="27" spans="1:22" ht="15.75">
      <c r="B27" s="268"/>
      <c r="C27" s="268"/>
      <c r="D27" s="268"/>
      <c r="E27" s="268"/>
      <c r="F27" s="268"/>
      <c r="G27" s="443"/>
      <c r="H27" s="443"/>
      <c r="I27" s="443"/>
      <c r="J27" s="443"/>
      <c r="P27" s="104"/>
      <c r="Q27" s="438"/>
    </row>
    <row r="28" spans="1:22" ht="15.75">
      <c r="P28" s="104"/>
      <c r="Q28" s="438"/>
    </row>
  </sheetData>
  <mergeCells count="1">
    <mergeCell ref="B8:C8"/>
  </mergeCells>
  <phoneticPr fontId="2" type="noConversion"/>
  <printOptions horizontalCentered="1"/>
  <pageMargins left="0.74803149606299213" right="0.74803149606299213" top="0.98425196850393704" bottom="0.98425196850393704" header="0.51181102362204722" footer="0.51181102362204722"/>
  <pageSetup paperSize="9" scale="82" firstPageNumber="80" orientation="landscape" useFirstPageNumber="1" r:id="rId1"/>
  <headerFooter alignWithMargins="0">
    <oddFooter>&amp;C&amp;"Gill Sans MT Light,Regular"Page 12.22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FFC000"/>
    <pageSetUpPr fitToPage="1"/>
  </sheetPr>
  <dimension ref="B2:L23"/>
  <sheetViews>
    <sheetView showGridLines="0" zoomScale="87" zoomScaleNormal="87" zoomScaleSheetLayoutView="85" workbookViewId="0">
      <pane xSplit="2" ySplit="7" topLeftCell="C8" activePane="bottomRight" state="frozen"/>
      <selection pane="topRight" activeCell="C1" sqref="C1"/>
      <selection pane="bottomLeft" activeCell="A8" sqref="A8"/>
      <selection pane="bottomRight" activeCell="H20" sqref="H20"/>
    </sheetView>
  </sheetViews>
  <sheetFormatPr defaultColWidth="9.140625" defaultRowHeight="15"/>
  <cols>
    <col min="1" max="1" width="3.5703125" style="96" customWidth="1"/>
    <col min="2" max="2" width="66.85546875" style="96" customWidth="1"/>
    <col min="3" max="3" width="2.7109375" style="96" customWidth="1"/>
    <col min="4" max="4" width="13.5703125" style="96" bestFit="1" customWidth="1"/>
    <col min="5" max="5" width="3" style="96" customWidth="1"/>
    <col min="6" max="6" width="15.7109375" style="96" customWidth="1"/>
    <col min="7" max="7" width="2.28515625" style="62" customWidth="1"/>
    <col min="8" max="8" width="8.28515625" style="62" customWidth="1"/>
    <col min="9" max="9" width="2.42578125" style="96" customWidth="1"/>
    <col min="10" max="10" width="14.28515625" style="96" customWidth="1"/>
    <col min="11" max="11" width="2.28515625" style="96" customWidth="1"/>
    <col min="12" max="12" width="10.140625" style="96" customWidth="1"/>
    <col min="13" max="13" width="8.42578125" style="96" customWidth="1"/>
    <col min="14" max="16384" width="9.140625" style="96"/>
  </cols>
  <sheetData>
    <row r="2" spans="2:12" s="93" customFormat="1" ht="18">
      <c r="B2" s="444" t="s">
        <v>171</v>
      </c>
      <c r="G2" s="164"/>
      <c r="H2" s="164"/>
    </row>
    <row r="3" spans="2:12">
      <c r="B3" s="154" t="s">
        <v>753</v>
      </c>
    </row>
    <row r="4" spans="2:12" s="62" customFormat="1" ht="15.75">
      <c r="C4" s="125"/>
      <c r="D4" s="97" t="s">
        <v>757</v>
      </c>
      <c r="E4" s="97"/>
      <c r="F4" s="97" t="s">
        <v>932</v>
      </c>
      <c r="G4" s="97"/>
      <c r="I4" s="59"/>
      <c r="J4" s="97" t="s">
        <v>932</v>
      </c>
      <c r="K4" s="60"/>
    </row>
    <row r="5" spans="2:12" s="161" customFormat="1" ht="31.5">
      <c r="B5" s="445" t="s">
        <v>51</v>
      </c>
      <c r="C5" s="446"/>
      <c r="D5" s="266" t="s">
        <v>30</v>
      </c>
      <c r="E5" s="150"/>
      <c r="F5" s="266" t="s">
        <v>30</v>
      </c>
      <c r="G5" s="59"/>
      <c r="H5" s="221" t="s">
        <v>29</v>
      </c>
      <c r="I5" s="59"/>
      <c r="J5" s="221" t="s">
        <v>28</v>
      </c>
      <c r="K5" s="59"/>
    </row>
    <row r="6" spans="2:12" s="62" customFormat="1" ht="15.75">
      <c r="D6" s="242" t="s">
        <v>293</v>
      </c>
      <c r="E6" s="223"/>
      <c r="F6" s="242" t="s">
        <v>293</v>
      </c>
      <c r="G6" s="223"/>
      <c r="H6" s="242" t="s">
        <v>294</v>
      </c>
      <c r="I6" s="223"/>
      <c r="J6" s="242" t="s">
        <v>295</v>
      </c>
      <c r="K6" s="223"/>
    </row>
    <row r="7" spans="2:12" s="190" customFormat="1" ht="18.95" customHeight="1">
      <c r="B7" s="447" t="s">
        <v>66</v>
      </c>
      <c r="C7" s="448"/>
      <c r="D7" s="449"/>
      <c r="F7" s="449"/>
      <c r="G7" s="62"/>
      <c r="H7" s="243"/>
      <c r="J7" s="449"/>
    </row>
    <row r="8" spans="2:12" s="62" customFormat="1" ht="20.25" customHeight="1">
      <c r="B8" s="450" t="s">
        <v>70</v>
      </c>
      <c r="C8" s="65"/>
      <c r="D8" s="276">
        <v>1000</v>
      </c>
      <c r="E8" s="186"/>
      <c r="F8" s="276">
        <v>1000</v>
      </c>
      <c r="H8" s="451" t="s">
        <v>100</v>
      </c>
      <c r="I8" s="186"/>
      <c r="J8" s="276">
        <f>+F8</f>
        <v>1000</v>
      </c>
      <c r="K8" s="179"/>
    </row>
    <row r="9" spans="2:12" s="62" customFormat="1" ht="20.25" customHeight="1">
      <c r="B9" s="452" t="s">
        <v>71</v>
      </c>
      <c r="C9" s="65"/>
      <c r="D9" s="276">
        <v>2000</v>
      </c>
      <c r="E9" s="186"/>
      <c r="F9" s="276">
        <v>2000</v>
      </c>
      <c r="H9" s="451" t="s">
        <v>100</v>
      </c>
      <c r="I9" s="186"/>
      <c r="J9" s="276">
        <f t="shared" ref="J9:J18" si="0">+F9</f>
        <v>2000</v>
      </c>
      <c r="K9" s="186"/>
    </row>
    <row r="10" spans="2:12" s="62" customFormat="1" ht="20.25" customHeight="1">
      <c r="B10" s="452" t="s">
        <v>72</v>
      </c>
      <c r="C10" s="65"/>
      <c r="D10" s="276">
        <v>4000</v>
      </c>
      <c r="E10" s="186"/>
      <c r="F10" s="276">
        <v>4000</v>
      </c>
      <c r="H10" s="451" t="s">
        <v>100</v>
      </c>
      <c r="I10" s="186"/>
      <c r="J10" s="276">
        <f t="shared" si="0"/>
        <v>4000</v>
      </c>
      <c r="K10" s="186"/>
    </row>
    <row r="11" spans="2:12" s="62" customFormat="1" ht="20.25" customHeight="1">
      <c r="B11" s="452" t="s">
        <v>69</v>
      </c>
      <c r="C11" s="65"/>
      <c r="D11" s="276">
        <v>8000</v>
      </c>
      <c r="E11" s="186"/>
      <c r="F11" s="276">
        <v>8000</v>
      </c>
      <c r="H11" s="451" t="s">
        <v>100</v>
      </c>
      <c r="I11" s="186"/>
      <c r="J11" s="276">
        <f t="shared" si="0"/>
        <v>8000</v>
      </c>
      <c r="K11" s="186"/>
    </row>
    <row r="12" spans="2:12" s="62" customFormat="1" ht="20.25" customHeight="1">
      <c r="B12" s="452" t="s">
        <v>73</v>
      </c>
      <c r="C12" s="65"/>
      <c r="D12" s="276">
        <v>16000</v>
      </c>
      <c r="E12" s="186"/>
      <c r="F12" s="276">
        <v>16000</v>
      </c>
      <c r="H12" s="451" t="s">
        <v>100</v>
      </c>
      <c r="I12" s="186"/>
      <c r="J12" s="276">
        <f t="shared" si="0"/>
        <v>16000</v>
      </c>
      <c r="K12" s="186"/>
    </row>
    <row r="13" spans="2:12" s="62" customFormat="1" ht="20.25" customHeight="1">
      <c r="B13" s="452" t="s">
        <v>88</v>
      </c>
      <c r="C13" s="99"/>
      <c r="D13" s="276">
        <v>24000</v>
      </c>
      <c r="E13" s="186"/>
      <c r="F13" s="276">
        <v>24000</v>
      </c>
      <c r="H13" s="451" t="s">
        <v>100</v>
      </c>
      <c r="I13" s="186"/>
      <c r="J13" s="276">
        <f t="shared" si="0"/>
        <v>24000</v>
      </c>
      <c r="K13" s="186"/>
    </row>
    <row r="14" spans="2:12" s="62" customFormat="1" ht="20.25" customHeight="1">
      <c r="B14" s="452" t="s">
        <v>74</v>
      </c>
      <c r="D14" s="276">
        <v>32000</v>
      </c>
      <c r="E14" s="186"/>
      <c r="F14" s="276">
        <v>32000</v>
      </c>
      <c r="H14" s="451" t="s">
        <v>100</v>
      </c>
      <c r="I14" s="453"/>
      <c r="J14" s="276">
        <f t="shared" si="0"/>
        <v>32000</v>
      </c>
      <c r="K14" s="453"/>
    </row>
    <row r="15" spans="2:12" ht="20.25" customHeight="1">
      <c r="B15" s="206" t="s">
        <v>75</v>
      </c>
      <c r="D15" s="276">
        <v>40000</v>
      </c>
      <c r="E15" s="186"/>
      <c r="F15" s="276">
        <v>40000</v>
      </c>
      <c r="H15" s="451" t="s">
        <v>100</v>
      </c>
      <c r="I15" s="99"/>
      <c r="J15" s="276">
        <f t="shared" si="0"/>
        <v>40000</v>
      </c>
      <c r="L15" s="62"/>
    </row>
    <row r="16" spans="2:12" ht="20.25" customHeight="1">
      <c r="B16" s="206" t="s">
        <v>76</v>
      </c>
      <c r="D16" s="276">
        <v>48000</v>
      </c>
      <c r="E16" s="186"/>
      <c r="F16" s="276">
        <v>48000</v>
      </c>
      <c r="H16" s="451" t="s">
        <v>100</v>
      </c>
      <c r="I16" s="99"/>
      <c r="J16" s="276">
        <f t="shared" si="0"/>
        <v>48000</v>
      </c>
      <c r="L16" s="62"/>
    </row>
    <row r="17" spans="2:12" ht="20.25" customHeight="1">
      <c r="B17" s="206" t="s">
        <v>77</v>
      </c>
      <c r="D17" s="276">
        <v>56000</v>
      </c>
      <c r="E17" s="186"/>
      <c r="F17" s="276">
        <v>56000</v>
      </c>
      <c r="H17" s="451" t="s">
        <v>100</v>
      </c>
      <c r="I17" s="99"/>
      <c r="J17" s="276">
        <f t="shared" si="0"/>
        <v>56000</v>
      </c>
      <c r="L17" s="62"/>
    </row>
    <row r="18" spans="2:12" ht="20.25" customHeight="1">
      <c r="B18" s="206" t="s">
        <v>78</v>
      </c>
      <c r="D18" s="276">
        <v>64000</v>
      </c>
      <c r="E18" s="186"/>
      <c r="F18" s="276">
        <v>64000</v>
      </c>
      <c r="H18" s="451" t="s">
        <v>100</v>
      </c>
      <c r="I18" s="99"/>
      <c r="J18" s="276">
        <f t="shared" si="0"/>
        <v>64000</v>
      </c>
      <c r="L18" s="62"/>
    </row>
    <row r="19" spans="2:12" ht="12.75" customHeight="1">
      <c r="B19" s="206"/>
      <c r="D19" s="186"/>
      <c r="E19" s="186"/>
      <c r="F19" s="186"/>
      <c r="H19" s="168"/>
      <c r="I19" s="99"/>
      <c r="J19" s="186"/>
      <c r="L19" s="62"/>
    </row>
    <row r="20" spans="2:12" ht="45">
      <c r="B20" s="153" t="s">
        <v>754</v>
      </c>
      <c r="J20" s="454"/>
    </row>
    <row r="22" spans="2:12">
      <c r="B22" s="359" t="s">
        <v>755</v>
      </c>
    </row>
    <row r="23" spans="2:12">
      <c r="F23" s="62"/>
    </row>
  </sheetData>
  <phoneticPr fontId="2" type="noConversion"/>
  <printOptions horizontalCentered="1"/>
  <pageMargins left="0.74803149606299213" right="0.74803149606299213" top="0.98425196850393704" bottom="0.98425196850393704" header="0.51181102362204722" footer="0.51181102362204722"/>
  <pageSetup paperSize="9" scale="80" firstPageNumber="80" orientation="landscape" useFirstPageNumber="1" r:id="rId1"/>
  <headerFooter alignWithMargins="0">
    <oddFooter>&amp;C&amp;"Gill Sans MT Light,Regular"Page 12.8</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pageSetUpPr fitToPage="1"/>
  </sheetPr>
  <dimension ref="A2:K39"/>
  <sheetViews>
    <sheetView showGridLines="0" topLeftCell="A2" zoomScale="85" zoomScaleNormal="100" zoomScaleSheetLayoutView="85" workbookViewId="0">
      <selection activeCell="B2" sqref="B2"/>
    </sheetView>
  </sheetViews>
  <sheetFormatPr defaultColWidth="9.140625" defaultRowHeight="15"/>
  <cols>
    <col min="1" max="1" width="4.5703125" style="212" customWidth="1"/>
    <col min="2" max="2" width="86.5703125" style="212" customWidth="1"/>
    <col min="3" max="3" width="3.5703125" style="26" customWidth="1"/>
    <col min="4" max="4" width="14" style="212" customWidth="1"/>
    <col min="5" max="5" width="2.5703125" style="212" customWidth="1"/>
    <col min="6" max="6" width="14.140625" style="212" customWidth="1"/>
    <col min="7" max="7" width="2.42578125" style="212" customWidth="1"/>
    <col min="8" max="8" width="9" style="212" customWidth="1"/>
    <col min="9" max="9" width="2.28515625" style="212" customWidth="1"/>
    <col min="10" max="10" width="16.140625" style="212" customWidth="1"/>
    <col min="11" max="11" width="2.42578125" style="212" customWidth="1"/>
    <col min="12" max="16384" width="9.140625" style="212"/>
  </cols>
  <sheetData>
    <row r="2" spans="1:11" ht="29.25" customHeight="1">
      <c r="B2" s="258" t="s">
        <v>173</v>
      </c>
    </row>
    <row r="4" spans="1:11" ht="18" customHeight="1">
      <c r="D4" s="174" t="s">
        <v>269</v>
      </c>
      <c r="E4" s="174"/>
      <c r="F4" s="174" t="s">
        <v>757</v>
      </c>
      <c r="G4" s="2"/>
      <c r="H4" s="2"/>
      <c r="I4" s="2"/>
      <c r="J4" s="174" t="s">
        <v>757</v>
      </c>
      <c r="K4" s="3"/>
    </row>
    <row r="5" spans="1:11" s="222" customFormat="1" ht="31.5">
      <c r="B5" s="259" t="s">
        <v>35</v>
      </c>
      <c r="C5" s="260"/>
      <c r="D5" s="236" t="s">
        <v>30</v>
      </c>
      <c r="E5" s="175"/>
      <c r="F5" s="236" t="s">
        <v>30</v>
      </c>
      <c r="G5" s="2"/>
      <c r="H5" s="232" t="s">
        <v>29</v>
      </c>
      <c r="I5" s="2"/>
      <c r="J5" s="232" t="s">
        <v>28</v>
      </c>
      <c r="K5" s="2"/>
    </row>
    <row r="6" spans="1:11" ht="15.75">
      <c r="D6" s="235" t="s">
        <v>293</v>
      </c>
      <c r="E6" s="235"/>
      <c r="F6" s="235" t="s">
        <v>293</v>
      </c>
      <c r="G6" s="235"/>
      <c r="H6" s="235" t="s">
        <v>294</v>
      </c>
      <c r="I6" s="235"/>
      <c r="J6" s="235" t="s">
        <v>295</v>
      </c>
      <c r="K6" s="235"/>
    </row>
    <row r="7" spans="1:11" ht="15.75">
      <c r="D7" s="235"/>
      <c r="E7" s="235"/>
      <c r="F7" s="235"/>
      <c r="G7" s="235"/>
      <c r="H7" s="235"/>
      <c r="I7" s="235"/>
      <c r="J7" s="235"/>
      <c r="K7" s="235"/>
    </row>
    <row r="8" spans="1:11" ht="15.75">
      <c r="B8" s="261" t="s">
        <v>36</v>
      </c>
      <c r="F8" s="176"/>
      <c r="J8" s="6"/>
    </row>
    <row r="9" spans="1:11" ht="48.75" customHeight="1">
      <c r="B9" s="254" t="s">
        <v>149</v>
      </c>
      <c r="D9" s="212">
        <v>69.951599999999999</v>
      </c>
      <c r="F9" s="262"/>
      <c r="H9" s="212">
        <f>F9*0.2</f>
        <v>0</v>
      </c>
      <c r="J9" s="212">
        <f>H9+F9</f>
        <v>0</v>
      </c>
    </row>
    <row r="10" spans="1:11">
      <c r="B10" s="254"/>
      <c r="F10" s="262"/>
    </row>
    <row r="11" spans="1:11" ht="46.5" customHeight="1">
      <c r="A11" s="255"/>
      <c r="B11" s="647" t="s">
        <v>685</v>
      </c>
      <c r="C11" s="648"/>
      <c r="D11" s="648"/>
      <c r="E11" s="648"/>
      <c r="F11" s="648"/>
      <c r="G11" s="648"/>
      <c r="H11" s="648"/>
      <c r="I11" s="648"/>
      <c r="J11" s="648"/>
    </row>
    <row r="12" spans="1:11" ht="9" customHeight="1">
      <c r="A12" s="255"/>
      <c r="B12" s="256"/>
      <c r="F12" s="58"/>
      <c r="J12" s="6"/>
    </row>
    <row r="13" spans="1:11">
      <c r="A13" s="255"/>
      <c r="B13" s="257" t="s">
        <v>145</v>
      </c>
      <c r="F13" s="58"/>
      <c r="J13" s="6"/>
    </row>
    <row r="14" spans="1:11">
      <c r="A14" s="255"/>
      <c r="B14" s="257" t="s">
        <v>146</v>
      </c>
      <c r="F14" s="58"/>
      <c r="J14" s="6"/>
    </row>
    <row r="15" spans="1:11" ht="16.5" customHeight="1">
      <c r="A15" s="255"/>
      <c r="B15" s="257" t="s">
        <v>147</v>
      </c>
      <c r="F15" s="58"/>
      <c r="J15" s="6"/>
    </row>
    <row r="16" spans="1:11" ht="47.25" customHeight="1">
      <c r="A16" s="255"/>
      <c r="B16" s="649" t="s">
        <v>686</v>
      </c>
      <c r="C16" s="650"/>
      <c r="D16" s="650"/>
      <c r="E16" s="650"/>
      <c r="F16" s="650"/>
      <c r="G16" s="650"/>
      <c r="H16" s="650"/>
      <c r="I16" s="650"/>
      <c r="J16" s="650"/>
    </row>
    <row r="17" spans="1:10" ht="21.75" customHeight="1">
      <c r="A17" s="255"/>
      <c r="B17" s="256" t="s">
        <v>148</v>
      </c>
      <c r="F17" s="58"/>
      <c r="J17" s="6"/>
    </row>
    <row r="18" spans="1:10" s="222" customFormat="1" ht="16.5" customHeight="1">
      <c r="A18" s="202"/>
      <c r="B18" s="263" t="s">
        <v>150</v>
      </c>
      <c r="C18" s="260"/>
      <c r="D18" s="222">
        <v>69.951599999999999</v>
      </c>
      <c r="F18" s="264"/>
      <c r="H18" s="222">
        <f>F18*0.2</f>
        <v>0</v>
      </c>
      <c r="J18" s="222">
        <f>F18+H18</f>
        <v>0</v>
      </c>
    </row>
    <row r="19" spans="1:10" ht="9.75" customHeight="1">
      <c r="F19" s="262"/>
    </row>
    <row r="20" spans="1:10" ht="20.25" customHeight="1">
      <c r="B20" s="261" t="s">
        <v>151</v>
      </c>
      <c r="D20" s="212">
        <v>69.951599999999999</v>
      </c>
      <c r="F20" s="262"/>
      <c r="H20" s="212">
        <f>F20*0.2</f>
        <v>0</v>
      </c>
      <c r="J20" s="212">
        <f>F20+H20</f>
        <v>0</v>
      </c>
    </row>
    <row r="21" spans="1:10">
      <c r="F21" s="58"/>
      <c r="J21" s="6"/>
    </row>
    <row r="22" spans="1:10">
      <c r="A22" s="57"/>
      <c r="F22" s="58"/>
    </row>
    <row r="32" spans="1:10">
      <c r="G32" s="212">
        <v>20.91</v>
      </c>
    </row>
    <row r="33" spans="7:7">
      <c r="G33" s="212">
        <v>29.11</v>
      </c>
    </row>
    <row r="34" spans="7:7">
      <c r="G34" s="212">
        <v>3.08</v>
      </c>
    </row>
    <row r="36" spans="7:7">
      <c r="G36" s="212">
        <v>21.83</v>
      </c>
    </row>
    <row r="37" spans="7:7">
      <c r="G37" s="212">
        <v>29.57</v>
      </c>
    </row>
    <row r="38" spans="7:7">
      <c r="G38" s="212">
        <v>3.08</v>
      </c>
    </row>
    <row r="39" spans="7:7">
      <c r="G39" s="212">
        <v>326.23</v>
      </c>
    </row>
  </sheetData>
  <mergeCells count="2">
    <mergeCell ref="B11:J11"/>
    <mergeCell ref="B16:J16"/>
  </mergeCells>
  <phoneticPr fontId="2" type="noConversion"/>
  <printOptions horizontalCentered="1"/>
  <pageMargins left="0.59055118110236227" right="0.59055118110236227" top="0.78740157480314965" bottom="0.78740157480314965" header="0.51181102362204722" footer="0.51181102362204722"/>
  <pageSetup paperSize="9" scale="79" firstPageNumber="80" orientation="landscape" useFirstPageNumber="1" r:id="rId1"/>
  <headerFooter alignWithMargins="0">
    <oddFooter>&amp;C&amp;"Gill Sans MT Light,Regular"Page 12.19</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A16F1-BC3A-4B12-AA98-4EDA985E63B1}">
  <sheetPr>
    <tabColor rgb="FFFFC000"/>
  </sheetPr>
  <dimension ref="A1:F163"/>
  <sheetViews>
    <sheetView showGridLines="0" zoomScale="77" zoomScaleNormal="77" workbookViewId="0">
      <selection activeCell="I21" sqref="I21"/>
    </sheetView>
  </sheetViews>
  <sheetFormatPr defaultRowHeight="12.75"/>
  <cols>
    <col min="1" max="1" width="38.28515625" customWidth="1"/>
    <col min="2" max="2" width="28.5703125" style="529" customWidth="1"/>
    <col min="3" max="3" width="29.85546875" style="529" customWidth="1"/>
    <col min="4" max="6" width="16.7109375" customWidth="1"/>
  </cols>
  <sheetData>
    <row r="1" spans="1:6" s="208" customFormat="1" ht="13.5" thickBot="1">
      <c r="B1" s="529"/>
      <c r="C1" s="529"/>
    </row>
    <row r="2" spans="1:6" s="208" customFormat="1" ht="16.5" thickTop="1" thickBot="1">
      <c r="A2" s="651" t="s">
        <v>846</v>
      </c>
      <c r="B2" s="653" t="s">
        <v>847</v>
      </c>
      <c r="C2" s="654"/>
      <c r="D2" s="656" t="s">
        <v>848</v>
      </c>
      <c r="E2" s="653" t="s">
        <v>849</v>
      </c>
      <c r="F2" s="655"/>
    </row>
    <row r="3" spans="1:6" s="40" customFormat="1" ht="16.5" thickBot="1">
      <c r="A3" s="652"/>
      <c r="B3" s="493" t="s">
        <v>850</v>
      </c>
      <c r="C3" s="541" t="s">
        <v>851</v>
      </c>
      <c r="D3" s="657"/>
      <c r="E3" s="592" t="s">
        <v>757</v>
      </c>
      <c r="F3" s="592" t="s">
        <v>932</v>
      </c>
    </row>
    <row r="4" spans="1:6" s="55" customFormat="1" ht="16.5" thickTop="1" thickBot="1">
      <c r="A4" s="494" t="s">
        <v>852</v>
      </c>
      <c r="B4" s="530" t="s">
        <v>853</v>
      </c>
      <c r="C4" s="542" t="s">
        <v>853</v>
      </c>
      <c r="D4" s="557" t="s">
        <v>855</v>
      </c>
      <c r="E4" s="574" t="s">
        <v>312</v>
      </c>
      <c r="F4" s="497" t="s">
        <v>312</v>
      </c>
    </row>
    <row r="5" spans="1:6" s="40" customFormat="1" ht="29.25" thickBot="1">
      <c r="A5" s="494" t="s">
        <v>223</v>
      </c>
      <c r="B5" s="530" t="s">
        <v>854</v>
      </c>
      <c r="C5" s="543" t="s">
        <v>854</v>
      </c>
      <c r="D5" s="558" t="s">
        <v>856</v>
      </c>
      <c r="E5" s="498">
        <v>1.5</v>
      </c>
      <c r="F5" s="498">
        <v>1.5750000000000002</v>
      </c>
    </row>
    <row r="6" spans="1:6" s="41" customFormat="1" ht="15" thickBot="1">
      <c r="A6" s="495"/>
      <c r="B6" s="531"/>
      <c r="C6" s="544"/>
      <c r="D6" s="558" t="s">
        <v>857</v>
      </c>
      <c r="E6" s="576">
        <v>2.2999999999999998</v>
      </c>
      <c r="F6" s="498">
        <v>2.415</v>
      </c>
    </row>
    <row r="7" spans="1:6" s="41" customFormat="1" ht="15" thickBot="1">
      <c r="A7" s="495"/>
      <c r="B7" s="531"/>
      <c r="C7" s="544"/>
      <c r="D7" s="558" t="s">
        <v>858</v>
      </c>
      <c r="E7" s="576">
        <v>4.2</v>
      </c>
      <c r="F7" s="498">
        <v>4.41</v>
      </c>
    </row>
    <row r="8" spans="1:6" s="40" customFormat="1" ht="15" thickBot="1">
      <c r="A8" s="495"/>
      <c r="B8" s="531"/>
      <c r="C8" s="544"/>
      <c r="D8" s="558" t="s">
        <v>859</v>
      </c>
      <c r="E8" s="576">
        <v>5.0999999999999996</v>
      </c>
      <c r="F8" s="498">
        <v>5.3549999999999995</v>
      </c>
    </row>
    <row r="9" spans="1:6" s="40" customFormat="1" ht="15" thickBot="1">
      <c r="A9" s="495"/>
      <c r="B9" s="532"/>
      <c r="C9" s="545"/>
      <c r="D9" s="559" t="s">
        <v>860</v>
      </c>
      <c r="E9" s="577">
        <v>6.1</v>
      </c>
      <c r="F9" s="499">
        <v>6.4050000000000002</v>
      </c>
    </row>
    <row r="10" spans="1:6" ht="15.75" thickTop="1" thickBot="1">
      <c r="A10" s="495"/>
      <c r="B10" s="660" t="s">
        <v>861</v>
      </c>
      <c r="C10" s="661"/>
      <c r="D10" s="558" t="s">
        <v>862</v>
      </c>
      <c r="E10" s="576">
        <v>857</v>
      </c>
      <c r="F10" s="498">
        <v>899.85</v>
      </c>
    </row>
    <row r="11" spans="1:6" ht="15" thickBot="1">
      <c r="A11" s="495"/>
      <c r="B11" s="662"/>
      <c r="C11" s="663"/>
      <c r="D11" s="558" t="s">
        <v>863</v>
      </c>
      <c r="E11" s="576">
        <v>428</v>
      </c>
      <c r="F11" s="498">
        <v>449.40000000000003</v>
      </c>
    </row>
    <row r="12" spans="1:6" ht="15" thickBot="1">
      <c r="A12" s="495"/>
      <c r="B12" s="662"/>
      <c r="C12" s="663"/>
      <c r="D12" s="558" t="s">
        <v>864</v>
      </c>
      <c r="E12" s="576">
        <v>256</v>
      </c>
      <c r="F12" s="498">
        <v>268.8</v>
      </c>
    </row>
    <row r="13" spans="1:6" ht="15" thickBot="1">
      <c r="A13" s="495"/>
      <c r="B13" s="664"/>
      <c r="C13" s="665"/>
      <c r="D13" s="559" t="s">
        <v>865</v>
      </c>
      <c r="E13" s="577">
        <v>86</v>
      </c>
      <c r="F13" s="499">
        <v>90.3</v>
      </c>
    </row>
    <row r="14" spans="1:6" ht="15.75" thickTop="1" thickBot="1">
      <c r="A14" s="495"/>
      <c r="B14" s="660" t="s">
        <v>866</v>
      </c>
      <c r="C14" s="661"/>
      <c r="D14" s="558" t="s">
        <v>862</v>
      </c>
      <c r="E14" s="576">
        <v>715</v>
      </c>
      <c r="F14" s="498">
        <v>750.75</v>
      </c>
    </row>
    <row r="15" spans="1:6" ht="15" thickBot="1">
      <c r="A15" s="495"/>
      <c r="B15" s="662"/>
      <c r="C15" s="663"/>
      <c r="D15" s="558" t="s">
        <v>864</v>
      </c>
      <c r="E15" s="576">
        <v>213</v>
      </c>
      <c r="F15" s="498">
        <v>223.65</v>
      </c>
    </row>
    <row r="16" spans="1:6" ht="15" thickBot="1">
      <c r="A16" s="495"/>
      <c r="B16" s="664"/>
      <c r="C16" s="665"/>
      <c r="D16" s="559" t="s">
        <v>865</v>
      </c>
      <c r="E16" s="577">
        <v>72</v>
      </c>
      <c r="F16" s="499">
        <v>75.600000000000009</v>
      </c>
    </row>
    <row r="17" spans="1:6" ht="15.75" thickTop="1" thickBot="1">
      <c r="A17" s="496"/>
      <c r="B17" s="672" t="s">
        <v>867</v>
      </c>
      <c r="C17" s="673"/>
      <c r="D17" s="559"/>
      <c r="E17" s="577">
        <v>6.38</v>
      </c>
      <c r="F17" s="499">
        <v>6.7</v>
      </c>
    </row>
    <row r="18" spans="1:6" ht="14.25" thickTop="1" thickBot="1">
      <c r="A18" s="674"/>
      <c r="B18" s="675"/>
      <c r="C18" s="675"/>
      <c r="D18" s="675"/>
      <c r="E18" s="675"/>
      <c r="F18" s="676"/>
    </row>
    <row r="19" spans="1:6" ht="16.5" thickTop="1" thickBot="1">
      <c r="A19" s="500" t="s">
        <v>868</v>
      </c>
      <c r="B19" s="530" t="s">
        <v>869</v>
      </c>
      <c r="C19" s="542" t="s">
        <v>869</v>
      </c>
      <c r="D19" s="558" t="s">
        <v>855</v>
      </c>
      <c r="E19" s="575" t="s">
        <v>312</v>
      </c>
      <c r="F19" s="497" t="s">
        <v>312</v>
      </c>
    </row>
    <row r="20" spans="1:6" ht="15.75" thickBot="1">
      <c r="A20" s="501" t="s">
        <v>223</v>
      </c>
      <c r="B20" s="530" t="s">
        <v>870</v>
      </c>
      <c r="C20" s="543" t="s">
        <v>870</v>
      </c>
      <c r="D20" s="558" t="s">
        <v>856</v>
      </c>
      <c r="E20" s="498">
        <v>1.5</v>
      </c>
      <c r="F20" s="498">
        <v>1.5750000000000002</v>
      </c>
    </row>
    <row r="21" spans="1:6" ht="15" thickBot="1">
      <c r="A21" s="502"/>
      <c r="B21" s="531"/>
      <c r="C21" s="544"/>
      <c r="D21" s="558" t="s">
        <v>857</v>
      </c>
      <c r="E21" s="576">
        <v>2.2999999999999998</v>
      </c>
      <c r="F21" s="498">
        <v>2.415</v>
      </c>
    </row>
    <row r="22" spans="1:6" ht="15" thickBot="1">
      <c r="A22" s="502"/>
      <c r="B22" s="531"/>
      <c r="C22" s="544"/>
      <c r="D22" s="558" t="s">
        <v>858</v>
      </c>
      <c r="E22" s="576">
        <v>4.2</v>
      </c>
      <c r="F22" s="498">
        <v>4.41</v>
      </c>
    </row>
    <row r="23" spans="1:6" ht="15" thickBot="1">
      <c r="A23" s="502"/>
      <c r="B23" s="531"/>
      <c r="C23" s="544"/>
      <c r="D23" s="558" t="s">
        <v>859</v>
      </c>
      <c r="E23" s="576">
        <v>5.0999999999999996</v>
      </c>
      <c r="F23" s="498">
        <v>5.3549999999999995</v>
      </c>
    </row>
    <row r="24" spans="1:6" ht="15" thickBot="1">
      <c r="A24" s="503"/>
      <c r="B24" s="532"/>
      <c r="C24" s="545"/>
      <c r="D24" s="559" t="s">
        <v>860</v>
      </c>
      <c r="E24" s="577">
        <v>6.1</v>
      </c>
      <c r="F24" s="499">
        <v>6.4050000000000002</v>
      </c>
    </row>
    <row r="25" spans="1:6" ht="16.5" thickTop="1" thickBot="1">
      <c r="A25" s="494" t="s">
        <v>871</v>
      </c>
      <c r="B25" s="530" t="s">
        <v>853</v>
      </c>
      <c r="C25" s="542" t="s">
        <v>853</v>
      </c>
      <c r="D25" s="558" t="s">
        <v>855</v>
      </c>
      <c r="E25" s="575" t="s">
        <v>312</v>
      </c>
      <c r="F25" s="497" t="s">
        <v>312</v>
      </c>
    </row>
    <row r="26" spans="1:6" ht="15.75" thickBot="1">
      <c r="A26" s="494" t="s">
        <v>223</v>
      </c>
      <c r="B26" s="530" t="s">
        <v>870</v>
      </c>
      <c r="C26" s="543" t="s">
        <v>870</v>
      </c>
      <c r="D26" s="558" t="s">
        <v>856</v>
      </c>
      <c r="E26" s="498">
        <v>1.5</v>
      </c>
      <c r="F26" s="498">
        <v>1.5750000000000002</v>
      </c>
    </row>
    <row r="27" spans="1:6" ht="15" thickBot="1">
      <c r="A27" s="495"/>
      <c r="B27" s="531"/>
      <c r="C27" s="544"/>
      <c r="D27" s="558" t="s">
        <v>857</v>
      </c>
      <c r="E27" s="576">
        <v>2.2999999999999998</v>
      </c>
      <c r="F27" s="498">
        <v>2.415</v>
      </c>
    </row>
    <row r="28" spans="1:6" ht="15" thickBot="1">
      <c r="A28" s="495"/>
      <c r="B28" s="531"/>
      <c r="C28" s="544"/>
      <c r="D28" s="558" t="s">
        <v>858</v>
      </c>
      <c r="E28" s="576">
        <v>4.2</v>
      </c>
      <c r="F28" s="498">
        <v>4.41</v>
      </c>
    </row>
    <row r="29" spans="1:6" ht="15" thickBot="1">
      <c r="A29" s="495"/>
      <c r="B29" s="531"/>
      <c r="C29" s="544"/>
      <c r="D29" s="558" t="s">
        <v>859</v>
      </c>
      <c r="E29" s="576">
        <v>5.0999999999999996</v>
      </c>
      <c r="F29" s="498">
        <v>5.3549999999999995</v>
      </c>
    </row>
    <row r="30" spans="1:6" ht="15" thickBot="1">
      <c r="A30" s="495"/>
      <c r="B30" s="532"/>
      <c r="C30" s="545"/>
      <c r="D30" s="559" t="s">
        <v>860</v>
      </c>
      <c r="E30" s="577">
        <v>6.1</v>
      </c>
      <c r="F30" s="499">
        <v>6.4050000000000002</v>
      </c>
    </row>
    <row r="31" spans="1:6" ht="15.75" thickTop="1" thickBot="1">
      <c r="A31" s="495"/>
      <c r="B31" s="660" t="s">
        <v>872</v>
      </c>
      <c r="C31" s="661"/>
      <c r="D31" s="558" t="s">
        <v>862</v>
      </c>
      <c r="E31" s="576">
        <v>857</v>
      </c>
      <c r="F31" s="498">
        <v>899.85</v>
      </c>
    </row>
    <row r="32" spans="1:6" ht="15" thickBot="1">
      <c r="A32" s="495"/>
      <c r="B32" s="662"/>
      <c r="C32" s="663"/>
      <c r="D32" s="558" t="s">
        <v>863</v>
      </c>
      <c r="E32" s="576">
        <v>428</v>
      </c>
      <c r="F32" s="498">
        <v>449.40000000000003</v>
      </c>
    </row>
    <row r="33" spans="1:6" ht="15" thickBot="1">
      <c r="A33" s="495"/>
      <c r="B33" s="662"/>
      <c r="C33" s="663"/>
      <c r="D33" s="558" t="s">
        <v>864</v>
      </c>
      <c r="E33" s="576">
        <v>256</v>
      </c>
      <c r="F33" s="498">
        <v>268.8</v>
      </c>
    </row>
    <row r="34" spans="1:6" ht="15" thickBot="1">
      <c r="A34" s="495"/>
      <c r="B34" s="664"/>
      <c r="C34" s="665"/>
      <c r="D34" s="559" t="s">
        <v>865</v>
      </c>
      <c r="E34" s="577">
        <v>86</v>
      </c>
      <c r="F34" s="499">
        <v>90.3</v>
      </c>
    </row>
    <row r="35" spans="1:6" ht="15.75" thickTop="1" thickBot="1">
      <c r="A35" s="495"/>
      <c r="B35" s="660" t="s">
        <v>866</v>
      </c>
      <c r="C35" s="661"/>
      <c r="D35" s="558" t="s">
        <v>862</v>
      </c>
      <c r="E35" s="576">
        <v>715</v>
      </c>
      <c r="F35" s="498">
        <v>750.75</v>
      </c>
    </row>
    <row r="36" spans="1:6" ht="15" thickBot="1">
      <c r="A36" s="495"/>
      <c r="B36" s="662"/>
      <c r="C36" s="663"/>
      <c r="D36" s="558" t="s">
        <v>864</v>
      </c>
      <c r="E36" s="576">
        <v>213</v>
      </c>
      <c r="F36" s="498">
        <v>223.65</v>
      </c>
    </row>
    <row r="37" spans="1:6" ht="15" thickBot="1">
      <c r="A37" s="496"/>
      <c r="B37" s="664"/>
      <c r="C37" s="665"/>
      <c r="D37" s="559" t="s">
        <v>865</v>
      </c>
      <c r="E37" s="577">
        <v>72</v>
      </c>
      <c r="F37" s="499">
        <v>75.600000000000009</v>
      </c>
    </row>
    <row r="38" spans="1:6" ht="14.25" thickTop="1" thickBot="1">
      <c r="A38" s="677"/>
      <c r="B38" s="678"/>
      <c r="C38" s="678"/>
      <c r="D38" s="678"/>
      <c r="E38" s="678"/>
      <c r="F38" s="679"/>
    </row>
    <row r="39" spans="1:6" ht="16.5" thickTop="1" thickBot="1">
      <c r="A39" s="494" t="s">
        <v>873</v>
      </c>
      <c r="B39" s="533" t="s">
        <v>853</v>
      </c>
      <c r="C39" s="546" t="s">
        <v>853</v>
      </c>
      <c r="D39" s="560" t="s">
        <v>855</v>
      </c>
      <c r="E39" s="578" t="s">
        <v>312</v>
      </c>
      <c r="F39" s="504" t="s">
        <v>312</v>
      </c>
    </row>
    <row r="40" spans="1:6" ht="15.75" thickBot="1">
      <c r="A40" s="494" t="s">
        <v>223</v>
      </c>
      <c r="B40" s="533" t="s">
        <v>870</v>
      </c>
      <c r="C40" s="547" t="s">
        <v>870</v>
      </c>
      <c r="D40" s="560" t="s">
        <v>856</v>
      </c>
      <c r="E40" s="505">
        <v>1.5</v>
      </c>
      <c r="F40" s="505">
        <v>1.5750000000000002</v>
      </c>
    </row>
    <row r="41" spans="1:6" ht="13.5" thickBot="1">
      <c r="A41" s="495"/>
      <c r="B41" s="531"/>
      <c r="C41" s="544"/>
      <c r="D41" s="560" t="s">
        <v>857</v>
      </c>
      <c r="E41" s="579">
        <v>2.2999999999999998</v>
      </c>
      <c r="F41" s="505">
        <v>2.415</v>
      </c>
    </row>
    <row r="42" spans="1:6" ht="13.5" thickBot="1">
      <c r="A42" s="495"/>
      <c r="B42" s="531"/>
      <c r="C42" s="544"/>
      <c r="D42" s="560" t="s">
        <v>858</v>
      </c>
      <c r="E42" s="579">
        <v>4.2</v>
      </c>
      <c r="F42" s="505">
        <v>4.41</v>
      </c>
    </row>
    <row r="43" spans="1:6" s="171" customFormat="1" ht="13.5" thickBot="1">
      <c r="A43" s="495"/>
      <c r="B43" s="531"/>
      <c r="C43" s="544"/>
      <c r="D43" s="560" t="s">
        <v>859</v>
      </c>
      <c r="E43" s="579">
        <v>5.0999999999999996</v>
      </c>
      <c r="F43" s="505">
        <v>5.3549999999999995</v>
      </c>
    </row>
    <row r="44" spans="1:6" s="171" customFormat="1" ht="13.5" thickBot="1">
      <c r="A44" s="495"/>
      <c r="B44" s="532"/>
      <c r="C44" s="545"/>
      <c r="D44" s="561" t="s">
        <v>860</v>
      </c>
      <c r="E44" s="580">
        <v>6.1</v>
      </c>
      <c r="F44" s="506">
        <v>6.4050000000000002</v>
      </c>
    </row>
    <row r="45" spans="1:6" ht="14.25" thickTop="1" thickBot="1">
      <c r="A45" s="495"/>
      <c r="B45" s="666" t="s">
        <v>874</v>
      </c>
      <c r="C45" s="667"/>
      <c r="D45" s="560" t="s">
        <v>862</v>
      </c>
      <c r="E45" s="579">
        <v>857</v>
      </c>
      <c r="F45" s="505">
        <v>899.85</v>
      </c>
    </row>
    <row r="46" spans="1:6" ht="13.5" thickBot="1">
      <c r="A46" s="495"/>
      <c r="B46" s="668"/>
      <c r="C46" s="669"/>
      <c r="D46" s="560" t="s">
        <v>863</v>
      </c>
      <c r="E46" s="579">
        <v>428</v>
      </c>
      <c r="F46" s="505">
        <v>449.40000000000003</v>
      </c>
    </row>
    <row r="47" spans="1:6" ht="13.5" thickBot="1">
      <c r="A47" s="495"/>
      <c r="B47" s="668"/>
      <c r="C47" s="669"/>
      <c r="D47" s="560" t="s">
        <v>864</v>
      </c>
      <c r="E47" s="579">
        <v>256</v>
      </c>
      <c r="F47" s="505">
        <v>268.8</v>
      </c>
    </row>
    <row r="48" spans="1:6" ht="13.5" thickBot="1">
      <c r="A48" s="495"/>
      <c r="B48" s="670"/>
      <c r="C48" s="671"/>
      <c r="D48" s="561" t="s">
        <v>865</v>
      </c>
      <c r="E48" s="580">
        <v>86</v>
      </c>
      <c r="F48" s="506">
        <v>90.3</v>
      </c>
    </row>
    <row r="49" spans="1:6" ht="14.25" thickTop="1" thickBot="1">
      <c r="A49" s="495"/>
      <c r="B49" s="666" t="s">
        <v>875</v>
      </c>
      <c r="C49" s="667"/>
      <c r="D49" s="560" t="s">
        <v>862</v>
      </c>
      <c r="E49" s="579">
        <v>715</v>
      </c>
      <c r="F49" s="505">
        <v>750.75</v>
      </c>
    </row>
    <row r="50" spans="1:6" ht="13.5" thickBot="1">
      <c r="A50" s="495"/>
      <c r="B50" s="668"/>
      <c r="C50" s="669"/>
      <c r="D50" s="560" t="s">
        <v>864</v>
      </c>
      <c r="E50" s="579">
        <v>213</v>
      </c>
      <c r="F50" s="505">
        <v>223.65</v>
      </c>
    </row>
    <row r="51" spans="1:6" ht="13.5" thickBot="1">
      <c r="A51" s="495"/>
      <c r="B51" s="670"/>
      <c r="C51" s="671"/>
      <c r="D51" s="561" t="s">
        <v>865</v>
      </c>
      <c r="E51" s="580">
        <v>72</v>
      </c>
      <c r="F51" s="506">
        <v>75.600000000000009</v>
      </c>
    </row>
    <row r="52" spans="1:6" ht="14.25" thickTop="1" thickBot="1">
      <c r="A52" s="495"/>
      <c r="B52" s="666" t="s">
        <v>876</v>
      </c>
      <c r="C52" s="667"/>
      <c r="D52" s="560" t="s">
        <v>877</v>
      </c>
      <c r="E52" s="579">
        <v>429</v>
      </c>
      <c r="F52" s="505">
        <v>450.45000000000005</v>
      </c>
    </row>
    <row r="53" spans="1:6" ht="13.5" thickBot="1">
      <c r="A53" s="495"/>
      <c r="B53" s="670"/>
      <c r="C53" s="671"/>
      <c r="D53" s="561" t="s">
        <v>878</v>
      </c>
      <c r="E53" s="580">
        <v>358</v>
      </c>
      <c r="F53" s="506">
        <v>375.90000000000003</v>
      </c>
    </row>
    <row r="54" spans="1:6" ht="14.25" thickTop="1" thickBot="1">
      <c r="A54" s="496"/>
      <c r="B54" s="658" t="s">
        <v>879</v>
      </c>
      <c r="C54" s="659"/>
      <c r="D54" s="561"/>
      <c r="E54" s="581">
        <v>50</v>
      </c>
      <c r="F54" s="507">
        <v>50</v>
      </c>
    </row>
    <row r="55" spans="1:6" ht="17.25" thickTop="1" thickBot="1">
      <c r="A55" s="508" t="s">
        <v>880</v>
      </c>
      <c r="B55" s="530" t="s">
        <v>853</v>
      </c>
      <c r="C55" s="542" t="s">
        <v>853</v>
      </c>
      <c r="D55" s="558" t="s">
        <v>855</v>
      </c>
      <c r="E55" s="575" t="s">
        <v>312</v>
      </c>
      <c r="F55" s="497" t="s">
        <v>312</v>
      </c>
    </row>
    <row r="56" spans="1:6" ht="16.5" thickBot="1">
      <c r="A56" s="508" t="s">
        <v>223</v>
      </c>
      <c r="B56" s="530" t="s">
        <v>870</v>
      </c>
      <c r="C56" s="543" t="s">
        <v>870</v>
      </c>
      <c r="D56" s="558" t="s">
        <v>856</v>
      </c>
      <c r="E56" s="498">
        <v>1.5</v>
      </c>
      <c r="F56" s="498">
        <v>1.5750000000000002</v>
      </c>
    </row>
    <row r="57" spans="1:6" ht="15" thickBot="1">
      <c r="A57" s="495"/>
      <c r="B57" s="531"/>
      <c r="C57" s="544"/>
      <c r="D57" s="558" t="s">
        <v>857</v>
      </c>
      <c r="E57" s="576">
        <v>2.2999999999999998</v>
      </c>
      <c r="F57" s="498">
        <v>2.415</v>
      </c>
    </row>
    <row r="58" spans="1:6" ht="15" thickBot="1">
      <c r="A58" s="495"/>
      <c r="B58" s="531"/>
      <c r="C58" s="544"/>
      <c r="D58" s="558" t="s">
        <v>858</v>
      </c>
      <c r="E58" s="576">
        <v>4.2</v>
      </c>
      <c r="F58" s="498">
        <v>4.41</v>
      </c>
    </row>
    <row r="59" spans="1:6" ht="15" thickBot="1">
      <c r="A59" s="495"/>
      <c r="B59" s="531"/>
      <c r="C59" s="544"/>
      <c r="D59" s="558" t="s">
        <v>859</v>
      </c>
      <c r="E59" s="576">
        <v>5.0999999999999996</v>
      </c>
      <c r="F59" s="498">
        <v>5.3549999999999995</v>
      </c>
    </row>
    <row r="60" spans="1:6" ht="15" thickBot="1">
      <c r="A60" s="495"/>
      <c r="B60" s="532"/>
      <c r="C60" s="545"/>
      <c r="D60" s="559" t="s">
        <v>860</v>
      </c>
      <c r="E60" s="577">
        <v>6.1</v>
      </c>
      <c r="F60" s="499">
        <v>6.4050000000000002</v>
      </c>
    </row>
    <row r="61" spans="1:6" ht="15.75" thickTop="1" thickBot="1">
      <c r="A61" s="495"/>
      <c r="B61" s="660" t="s">
        <v>872</v>
      </c>
      <c r="C61" s="661"/>
      <c r="D61" s="558" t="s">
        <v>862</v>
      </c>
      <c r="E61" s="576">
        <v>857</v>
      </c>
      <c r="F61" s="498">
        <v>899.85</v>
      </c>
    </row>
    <row r="62" spans="1:6" ht="15" thickBot="1">
      <c r="A62" s="495"/>
      <c r="B62" s="662"/>
      <c r="C62" s="663"/>
      <c r="D62" s="558" t="s">
        <v>863</v>
      </c>
      <c r="E62" s="576">
        <v>428</v>
      </c>
      <c r="F62" s="498">
        <v>449.40000000000003</v>
      </c>
    </row>
    <row r="63" spans="1:6" ht="15" thickBot="1">
      <c r="A63" s="495"/>
      <c r="B63" s="662"/>
      <c r="C63" s="663"/>
      <c r="D63" s="558" t="s">
        <v>864</v>
      </c>
      <c r="E63" s="576">
        <v>256</v>
      </c>
      <c r="F63" s="498">
        <v>268.8</v>
      </c>
    </row>
    <row r="64" spans="1:6" ht="15" thickBot="1">
      <c r="A64" s="495"/>
      <c r="B64" s="664"/>
      <c r="C64" s="665"/>
      <c r="D64" s="559" t="s">
        <v>865</v>
      </c>
      <c r="E64" s="577">
        <v>86</v>
      </c>
      <c r="F64" s="499">
        <v>90.3</v>
      </c>
    </row>
    <row r="65" spans="1:6" ht="15.75" thickTop="1" thickBot="1">
      <c r="A65" s="495"/>
      <c r="B65" s="660" t="s">
        <v>866</v>
      </c>
      <c r="C65" s="661"/>
      <c r="D65" s="558" t="s">
        <v>862</v>
      </c>
      <c r="E65" s="576">
        <v>715</v>
      </c>
      <c r="F65" s="498">
        <v>750.75</v>
      </c>
    </row>
    <row r="66" spans="1:6" ht="15" thickBot="1">
      <c r="A66" s="495"/>
      <c r="B66" s="662"/>
      <c r="C66" s="663"/>
      <c r="D66" s="558" t="s">
        <v>864</v>
      </c>
      <c r="E66" s="576">
        <v>213</v>
      </c>
      <c r="F66" s="498">
        <v>223.65</v>
      </c>
    </row>
    <row r="67" spans="1:6" ht="15" thickBot="1">
      <c r="A67" s="496"/>
      <c r="B67" s="664"/>
      <c r="C67" s="665"/>
      <c r="D67" s="559" t="s">
        <v>865</v>
      </c>
      <c r="E67" s="577">
        <v>72</v>
      </c>
      <c r="F67" s="499">
        <v>75.600000000000009</v>
      </c>
    </row>
    <row r="68" spans="1:6" ht="14.25" thickTop="1" thickBot="1">
      <c r="A68" s="691"/>
      <c r="B68" s="692"/>
      <c r="C68" s="692"/>
      <c r="D68" s="692"/>
      <c r="E68" s="692"/>
      <c r="F68" s="693"/>
    </row>
    <row r="69" spans="1:6" ht="17.25" thickTop="1" thickBot="1">
      <c r="A69" s="508" t="s">
        <v>881</v>
      </c>
      <c r="B69" s="530" t="s">
        <v>853</v>
      </c>
      <c r="C69" s="542" t="s">
        <v>853</v>
      </c>
      <c r="D69" s="558" t="s">
        <v>855</v>
      </c>
      <c r="E69" s="575" t="s">
        <v>312</v>
      </c>
      <c r="F69" s="497" t="s">
        <v>312</v>
      </c>
    </row>
    <row r="70" spans="1:6" ht="16.5" thickBot="1">
      <c r="A70" s="508" t="s">
        <v>223</v>
      </c>
      <c r="B70" s="530" t="s">
        <v>870</v>
      </c>
      <c r="C70" s="543" t="s">
        <v>870</v>
      </c>
      <c r="D70" s="558" t="s">
        <v>856</v>
      </c>
      <c r="E70" s="498">
        <v>1.5</v>
      </c>
      <c r="F70" s="498">
        <v>1.5750000000000002</v>
      </c>
    </row>
    <row r="71" spans="1:6" ht="15" thickBot="1">
      <c r="A71" s="495"/>
      <c r="B71" s="531"/>
      <c r="C71" s="544"/>
      <c r="D71" s="558" t="s">
        <v>857</v>
      </c>
      <c r="E71" s="576">
        <v>2.2999999999999998</v>
      </c>
      <c r="F71" s="498">
        <v>2.415</v>
      </c>
    </row>
    <row r="72" spans="1:6" ht="15" thickBot="1">
      <c r="A72" s="495"/>
      <c r="B72" s="531"/>
      <c r="C72" s="544"/>
      <c r="D72" s="558" t="s">
        <v>858</v>
      </c>
      <c r="E72" s="576">
        <v>4.2</v>
      </c>
      <c r="F72" s="498">
        <v>4.41</v>
      </c>
    </row>
    <row r="73" spans="1:6" ht="15" thickBot="1">
      <c r="A73" s="495"/>
      <c r="B73" s="531"/>
      <c r="C73" s="544"/>
      <c r="D73" s="558" t="s">
        <v>859</v>
      </c>
      <c r="E73" s="576">
        <v>5.0999999999999996</v>
      </c>
      <c r="F73" s="498">
        <v>5.3549999999999995</v>
      </c>
    </row>
    <row r="74" spans="1:6" ht="15" thickBot="1">
      <c r="A74" s="495"/>
      <c r="B74" s="532"/>
      <c r="C74" s="545"/>
      <c r="D74" s="559" t="s">
        <v>860</v>
      </c>
      <c r="E74" s="577">
        <v>6.1</v>
      </c>
      <c r="F74" s="499">
        <v>6.4050000000000002</v>
      </c>
    </row>
    <row r="75" spans="1:6" ht="15.75" thickTop="1" thickBot="1">
      <c r="A75" s="495"/>
      <c r="B75" s="660" t="s">
        <v>872</v>
      </c>
      <c r="C75" s="661"/>
      <c r="D75" s="558" t="s">
        <v>862</v>
      </c>
      <c r="E75" s="576">
        <v>857</v>
      </c>
      <c r="F75" s="498">
        <v>899.85</v>
      </c>
    </row>
    <row r="76" spans="1:6" ht="15" thickBot="1">
      <c r="A76" s="495"/>
      <c r="B76" s="662"/>
      <c r="C76" s="663"/>
      <c r="D76" s="558" t="s">
        <v>863</v>
      </c>
      <c r="E76" s="576">
        <v>428</v>
      </c>
      <c r="F76" s="498">
        <v>449.40000000000003</v>
      </c>
    </row>
    <row r="77" spans="1:6" ht="15" thickBot="1">
      <c r="A77" s="495"/>
      <c r="B77" s="662"/>
      <c r="C77" s="663"/>
      <c r="D77" s="558" t="s">
        <v>864</v>
      </c>
      <c r="E77" s="576">
        <v>256</v>
      </c>
      <c r="F77" s="498">
        <v>268.8</v>
      </c>
    </row>
    <row r="78" spans="1:6" ht="15" thickBot="1">
      <c r="A78" s="495"/>
      <c r="B78" s="664"/>
      <c r="C78" s="665"/>
      <c r="D78" s="559" t="s">
        <v>865</v>
      </c>
      <c r="E78" s="577">
        <v>86</v>
      </c>
      <c r="F78" s="499">
        <v>90.3</v>
      </c>
    </row>
    <row r="79" spans="1:6" ht="15.75" thickTop="1" thickBot="1">
      <c r="A79" s="495"/>
      <c r="B79" s="660" t="s">
        <v>866</v>
      </c>
      <c r="C79" s="661"/>
      <c r="D79" s="558" t="s">
        <v>862</v>
      </c>
      <c r="E79" s="576">
        <v>715</v>
      </c>
      <c r="F79" s="498">
        <v>750.75</v>
      </c>
    </row>
    <row r="80" spans="1:6" ht="15" thickBot="1">
      <c r="A80" s="495"/>
      <c r="B80" s="662"/>
      <c r="C80" s="663"/>
      <c r="D80" s="558" t="s">
        <v>864</v>
      </c>
      <c r="E80" s="576">
        <v>213</v>
      </c>
      <c r="F80" s="498">
        <v>223.65</v>
      </c>
    </row>
    <row r="81" spans="1:6" ht="15" thickBot="1">
      <c r="A81" s="496"/>
      <c r="B81" s="664"/>
      <c r="C81" s="665"/>
      <c r="D81" s="559" t="s">
        <v>865</v>
      </c>
      <c r="E81" s="577">
        <v>72</v>
      </c>
      <c r="F81" s="499">
        <v>75.600000000000009</v>
      </c>
    </row>
    <row r="82" spans="1:6" ht="14.25" thickTop="1" thickBot="1">
      <c r="A82" s="674"/>
      <c r="B82" s="675"/>
      <c r="C82" s="675"/>
      <c r="D82" s="675"/>
      <c r="E82" s="675"/>
      <c r="F82" s="676"/>
    </row>
    <row r="83" spans="1:6" ht="16.5" thickTop="1" thickBot="1">
      <c r="A83" s="494" t="s">
        <v>882</v>
      </c>
      <c r="B83" s="530" t="s">
        <v>853</v>
      </c>
      <c r="C83" s="543" t="s">
        <v>853</v>
      </c>
      <c r="D83" s="558" t="s">
        <v>855</v>
      </c>
      <c r="E83" s="575" t="s">
        <v>312</v>
      </c>
      <c r="F83" s="497" t="s">
        <v>312</v>
      </c>
    </row>
    <row r="84" spans="1:6" ht="29.25" thickBot="1">
      <c r="A84" s="494" t="s">
        <v>223</v>
      </c>
      <c r="B84" s="530" t="s">
        <v>854</v>
      </c>
      <c r="C84" s="543" t="s">
        <v>854</v>
      </c>
      <c r="D84" s="558" t="s">
        <v>856</v>
      </c>
      <c r="E84" s="498">
        <v>1.5</v>
      </c>
      <c r="F84" s="498">
        <v>1.5750000000000002</v>
      </c>
    </row>
    <row r="85" spans="1:6" ht="15" thickBot="1">
      <c r="A85" s="495"/>
      <c r="B85" s="531"/>
      <c r="C85" s="544"/>
      <c r="D85" s="558" t="s">
        <v>857</v>
      </c>
      <c r="E85" s="576">
        <v>2.2999999999999998</v>
      </c>
      <c r="F85" s="498">
        <v>2.415</v>
      </c>
    </row>
    <row r="86" spans="1:6" ht="15" thickBot="1">
      <c r="A86" s="495"/>
      <c r="B86" s="531"/>
      <c r="C86" s="544"/>
      <c r="D86" s="558" t="s">
        <v>858</v>
      </c>
      <c r="E86" s="576">
        <v>3.9</v>
      </c>
      <c r="F86" s="498">
        <v>4.0949999999999998</v>
      </c>
    </row>
    <row r="87" spans="1:6" ht="15" thickBot="1">
      <c r="A87" s="495"/>
      <c r="B87" s="531"/>
      <c r="C87" s="544"/>
      <c r="D87" s="558" t="s">
        <v>859</v>
      </c>
      <c r="E87" s="576">
        <v>4.5999999999999996</v>
      </c>
      <c r="F87" s="498">
        <v>4.83</v>
      </c>
    </row>
    <row r="88" spans="1:6" ht="15" thickBot="1">
      <c r="A88" s="495"/>
      <c r="B88" s="532"/>
      <c r="C88" s="545"/>
      <c r="D88" s="559" t="s">
        <v>860</v>
      </c>
      <c r="E88" s="577">
        <v>5.0999999999999996</v>
      </c>
      <c r="F88" s="499">
        <v>5.3549999999999995</v>
      </c>
    </row>
    <row r="89" spans="1:6" ht="15.75" thickTop="1" thickBot="1">
      <c r="A89" s="495"/>
      <c r="B89" s="660" t="s">
        <v>872</v>
      </c>
      <c r="C89" s="661"/>
      <c r="D89" s="558" t="s">
        <v>862</v>
      </c>
      <c r="E89" s="576">
        <v>684</v>
      </c>
      <c r="F89" s="498">
        <v>718.2</v>
      </c>
    </row>
    <row r="90" spans="1:6" ht="15" thickBot="1">
      <c r="A90" s="495"/>
      <c r="B90" s="662"/>
      <c r="C90" s="663"/>
      <c r="D90" s="558" t="s">
        <v>863</v>
      </c>
      <c r="E90" s="576">
        <v>342</v>
      </c>
      <c r="F90" s="498">
        <v>359.1</v>
      </c>
    </row>
    <row r="91" spans="1:6" ht="15" thickBot="1">
      <c r="A91" s="495"/>
      <c r="B91" s="662"/>
      <c r="C91" s="663"/>
      <c r="D91" s="558" t="s">
        <v>864</v>
      </c>
      <c r="E91" s="576">
        <v>209</v>
      </c>
      <c r="F91" s="498">
        <v>219.45000000000002</v>
      </c>
    </row>
    <row r="92" spans="1:6" ht="15" thickBot="1">
      <c r="A92" s="495"/>
      <c r="B92" s="664"/>
      <c r="C92" s="665"/>
      <c r="D92" s="559" t="s">
        <v>865</v>
      </c>
      <c r="E92" s="577">
        <v>67</v>
      </c>
      <c r="F92" s="499">
        <v>70.350000000000009</v>
      </c>
    </row>
    <row r="93" spans="1:6" ht="15.75" thickTop="1" thickBot="1">
      <c r="A93" s="495"/>
      <c r="B93" s="660" t="s">
        <v>866</v>
      </c>
      <c r="C93" s="661"/>
      <c r="D93" s="558" t="s">
        <v>862</v>
      </c>
      <c r="E93" s="576">
        <v>572</v>
      </c>
      <c r="F93" s="498">
        <v>600.6</v>
      </c>
    </row>
    <row r="94" spans="1:6" ht="15" thickBot="1">
      <c r="A94" s="495"/>
      <c r="B94" s="662"/>
      <c r="C94" s="663"/>
      <c r="D94" s="558" t="s">
        <v>864</v>
      </c>
      <c r="E94" s="576">
        <v>173</v>
      </c>
      <c r="F94" s="498">
        <v>181.65</v>
      </c>
    </row>
    <row r="95" spans="1:6" ht="15" thickBot="1">
      <c r="A95" s="495"/>
      <c r="B95" s="664"/>
      <c r="C95" s="665"/>
      <c r="D95" s="559" t="s">
        <v>865</v>
      </c>
      <c r="E95" s="577">
        <v>57</v>
      </c>
      <c r="F95" s="499">
        <v>59.85</v>
      </c>
    </row>
    <row r="96" spans="1:6" ht="15.75" thickTop="1" thickBot="1">
      <c r="A96" s="496"/>
      <c r="B96" s="672" t="s">
        <v>883</v>
      </c>
      <c r="C96" s="673"/>
      <c r="D96" s="559" t="s">
        <v>862</v>
      </c>
      <c r="E96" s="577">
        <v>85</v>
      </c>
      <c r="F96" s="499">
        <v>89.25</v>
      </c>
    </row>
    <row r="97" spans="1:6" ht="14.25" thickTop="1" thickBot="1">
      <c r="A97" s="674"/>
      <c r="B97" s="675"/>
      <c r="C97" s="675"/>
      <c r="D97" s="675"/>
      <c r="E97" s="675"/>
      <c r="F97" s="676"/>
    </row>
    <row r="98" spans="1:6" ht="16.5" thickTop="1" thickBot="1">
      <c r="A98" s="494" t="s">
        <v>884</v>
      </c>
      <c r="B98" s="530" t="s">
        <v>853</v>
      </c>
      <c r="C98" s="542" t="s">
        <v>853</v>
      </c>
      <c r="D98" s="558" t="s">
        <v>855</v>
      </c>
      <c r="E98" s="575" t="s">
        <v>312</v>
      </c>
      <c r="F98" s="497" t="s">
        <v>312</v>
      </c>
    </row>
    <row r="99" spans="1:6" ht="29.25" thickBot="1">
      <c r="A99" s="494" t="s">
        <v>223</v>
      </c>
      <c r="B99" s="530" t="s">
        <v>854</v>
      </c>
      <c r="C99" s="543" t="s">
        <v>854</v>
      </c>
      <c r="D99" s="558" t="s">
        <v>856</v>
      </c>
      <c r="E99" s="498">
        <v>1.5</v>
      </c>
      <c r="F99" s="498">
        <v>1.5750000000000002</v>
      </c>
    </row>
    <row r="100" spans="1:6" ht="15" thickBot="1">
      <c r="A100" s="509"/>
      <c r="B100" s="531"/>
      <c r="C100" s="544"/>
      <c r="D100" s="558" t="s">
        <v>857</v>
      </c>
      <c r="E100" s="576">
        <v>2.2999999999999998</v>
      </c>
      <c r="F100" s="498">
        <v>2.415</v>
      </c>
    </row>
    <row r="101" spans="1:6" ht="15" thickBot="1">
      <c r="A101" s="495"/>
      <c r="B101" s="531"/>
      <c r="C101" s="544"/>
      <c r="D101" s="558" t="s">
        <v>858</v>
      </c>
      <c r="E101" s="576">
        <v>3.9</v>
      </c>
      <c r="F101" s="498">
        <v>4.0949999999999998</v>
      </c>
    </row>
    <row r="102" spans="1:6" ht="15" thickBot="1">
      <c r="A102" s="495"/>
      <c r="B102" s="531"/>
      <c r="C102" s="544"/>
      <c r="D102" s="558" t="s">
        <v>859</v>
      </c>
      <c r="E102" s="576">
        <v>4.5999999999999996</v>
      </c>
      <c r="F102" s="498">
        <v>4.83</v>
      </c>
    </row>
    <row r="103" spans="1:6" ht="15" thickBot="1">
      <c r="A103" s="495"/>
      <c r="B103" s="532"/>
      <c r="C103" s="545"/>
      <c r="D103" s="559" t="s">
        <v>860</v>
      </c>
      <c r="E103" s="577">
        <v>5.0999999999999996</v>
      </c>
      <c r="F103" s="499">
        <v>5.3549999999999995</v>
      </c>
    </row>
    <row r="104" spans="1:6" ht="15.75" thickTop="1" thickBot="1">
      <c r="A104" s="495"/>
      <c r="B104" s="660" t="s">
        <v>872</v>
      </c>
      <c r="C104" s="661"/>
      <c r="D104" s="558" t="s">
        <v>862</v>
      </c>
      <c r="E104" s="576">
        <v>684</v>
      </c>
      <c r="F104" s="498">
        <v>718.2</v>
      </c>
    </row>
    <row r="105" spans="1:6" ht="15" thickBot="1">
      <c r="A105" s="495"/>
      <c r="B105" s="662"/>
      <c r="C105" s="663"/>
      <c r="D105" s="562" t="s">
        <v>863</v>
      </c>
      <c r="E105" s="582">
        <v>342</v>
      </c>
      <c r="F105" s="510">
        <v>359.1</v>
      </c>
    </row>
    <row r="106" spans="1:6" ht="15" thickBot="1">
      <c r="A106" s="495"/>
      <c r="B106" s="662"/>
      <c r="C106" s="663"/>
      <c r="D106" s="562" t="s">
        <v>864</v>
      </c>
      <c r="E106" s="582">
        <v>209</v>
      </c>
      <c r="F106" s="510">
        <v>219.45000000000002</v>
      </c>
    </row>
    <row r="107" spans="1:6" ht="15" thickBot="1">
      <c r="A107" s="495"/>
      <c r="B107" s="664"/>
      <c r="C107" s="665"/>
      <c r="D107" s="563" t="s">
        <v>865</v>
      </c>
      <c r="E107" s="583">
        <v>67</v>
      </c>
      <c r="F107" s="511">
        <v>70.350000000000009</v>
      </c>
    </row>
    <row r="108" spans="1:6" ht="15.75" thickTop="1" thickBot="1">
      <c r="A108" s="495"/>
      <c r="B108" s="682" t="s">
        <v>866</v>
      </c>
      <c r="C108" s="683"/>
      <c r="D108" s="562" t="s">
        <v>862</v>
      </c>
      <c r="E108" s="582">
        <v>572</v>
      </c>
      <c r="F108" s="510">
        <v>600.6</v>
      </c>
    </row>
    <row r="109" spans="1:6" ht="15" thickBot="1">
      <c r="A109" s="495"/>
      <c r="B109" s="684"/>
      <c r="C109" s="685"/>
      <c r="D109" s="562" t="s">
        <v>864</v>
      </c>
      <c r="E109" s="582">
        <v>173</v>
      </c>
      <c r="F109" s="510">
        <v>181.65</v>
      </c>
    </row>
    <row r="110" spans="1:6" ht="15" thickBot="1">
      <c r="A110" s="496"/>
      <c r="B110" s="686"/>
      <c r="C110" s="687"/>
      <c r="D110" s="563" t="s">
        <v>865</v>
      </c>
      <c r="E110" s="583">
        <v>57</v>
      </c>
      <c r="F110" s="511">
        <v>59.85</v>
      </c>
    </row>
    <row r="111" spans="1:6" ht="14.25" thickTop="1" thickBot="1">
      <c r="A111" s="674"/>
      <c r="B111" s="675"/>
      <c r="C111" s="675"/>
      <c r="D111" s="675"/>
      <c r="E111" s="675"/>
      <c r="F111" s="676"/>
    </row>
    <row r="112" spans="1:6" ht="16.5" thickTop="1" thickBot="1">
      <c r="A112" s="512" t="s">
        <v>885</v>
      </c>
      <c r="B112" s="534" t="s">
        <v>853</v>
      </c>
      <c r="C112" s="548" t="s">
        <v>853</v>
      </c>
      <c r="D112" s="564" t="s">
        <v>855</v>
      </c>
      <c r="E112" s="584" t="s">
        <v>312</v>
      </c>
      <c r="F112" s="515" t="s">
        <v>312</v>
      </c>
    </row>
    <row r="113" spans="1:6" ht="15.75" thickBot="1">
      <c r="A113" s="512" t="s">
        <v>886</v>
      </c>
      <c r="B113" s="534" t="s">
        <v>870</v>
      </c>
      <c r="C113" s="548" t="s">
        <v>870</v>
      </c>
      <c r="D113" s="564" t="s">
        <v>856</v>
      </c>
      <c r="E113" s="516">
        <v>1.5</v>
      </c>
      <c r="F113" s="516">
        <v>1.5750000000000002</v>
      </c>
    </row>
    <row r="114" spans="1:6" ht="14.25" thickBot="1">
      <c r="A114" s="513"/>
      <c r="B114" s="535"/>
      <c r="C114" s="549"/>
      <c r="D114" s="564" t="s">
        <v>857</v>
      </c>
      <c r="E114" s="585">
        <v>2.1</v>
      </c>
      <c r="F114" s="516">
        <v>2.415</v>
      </c>
    </row>
    <row r="115" spans="1:6" ht="14.25" thickBot="1">
      <c r="A115" s="513"/>
      <c r="B115" s="535"/>
      <c r="C115" s="549"/>
      <c r="D115" s="564" t="s">
        <v>858</v>
      </c>
      <c r="E115" s="585">
        <v>4.0999999999999996</v>
      </c>
      <c r="F115" s="516">
        <v>4.0949999999999998</v>
      </c>
    </row>
    <row r="116" spans="1:6" ht="14.25" thickBot="1">
      <c r="A116" s="513"/>
      <c r="B116" s="535"/>
      <c r="C116" s="549"/>
      <c r="D116" s="564" t="s">
        <v>859</v>
      </c>
      <c r="E116" s="585">
        <v>5.0999999999999996</v>
      </c>
      <c r="F116" s="516">
        <v>4.83</v>
      </c>
    </row>
    <row r="117" spans="1:6" ht="14.25" thickBot="1">
      <c r="A117" s="513"/>
      <c r="B117" s="536"/>
      <c r="C117" s="550"/>
      <c r="D117" s="565" t="s">
        <v>860</v>
      </c>
      <c r="E117" s="586">
        <v>6.1</v>
      </c>
      <c r="F117" s="517">
        <v>5.3549999999999995</v>
      </c>
    </row>
    <row r="118" spans="1:6" ht="15" thickTop="1" thickBot="1">
      <c r="A118" s="513"/>
      <c r="B118" s="694" t="s">
        <v>887</v>
      </c>
      <c r="C118" s="695"/>
      <c r="D118" s="564" t="s">
        <v>862</v>
      </c>
      <c r="E118" s="585">
        <v>12</v>
      </c>
      <c r="F118" s="516">
        <v>12.600000000000001</v>
      </c>
    </row>
    <row r="119" spans="1:6" ht="14.25" thickBot="1">
      <c r="A119" s="513"/>
      <c r="B119" s="696"/>
      <c r="C119" s="697"/>
      <c r="D119" s="564" t="s">
        <v>864</v>
      </c>
      <c r="E119" s="585">
        <v>12</v>
      </c>
      <c r="F119" s="516">
        <v>12.600000000000001</v>
      </c>
    </row>
    <row r="120" spans="1:6" ht="14.25" thickBot="1">
      <c r="A120" s="513"/>
      <c r="B120" s="698"/>
      <c r="C120" s="699"/>
      <c r="D120" s="565" t="s">
        <v>865</v>
      </c>
      <c r="E120" s="586">
        <v>12</v>
      </c>
      <c r="F120" s="517">
        <v>12.600000000000001</v>
      </c>
    </row>
    <row r="121" spans="1:6" ht="15" thickTop="1" thickBot="1">
      <c r="A121" s="514"/>
      <c r="B121" s="680" t="s">
        <v>888</v>
      </c>
      <c r="C121" s="681"/>
      <c r="D121" s="566" t="s">
        <v>889</v>
      </c>
      <c r="E121" s="587">
        <v>12</v>
      </c>
      <c r="F121" s="518">
        <v>12.600000000000001</v>
      </c>
    </row>
    <row r="122" spans="1:6" ht="14.25" thickTop="1" thickBot="1">
      <c r="A122" s="674"/>
      <c r="B122" s="675"/>
      <c r="C122" s="675"/>
      <c r="D122" s="675"/>
      <c r="E122" s="675"/>
      <c r="F122" s="676"/>
    </row>
    <row r="123" spans="1:6" ht="16.5" thickTop="1" thickBot="1">
      <c r="A123" s="512" t="s">
        <v>890</v>
      </c>
      <c r="B123" s="534" t="s">
        <v>869</v>
      </c>
      <c r="C123" s="551" t="s">
        <v>869</v>
      </c>
      <c r="D123" s="564" t="s">
        <v>855</v>
      </c>
      <c r="E123" s="584" t="s">
        <v>312</v>
      </c>
      <c r="F123" s="515" t="s">
        <v>312</v>
      </c>
    </row>
    <row r="124" spans="1:6" ht="15.75" thickBot="1">
      <c r="A124" s="512" t="s">
        <v>891</v>
      </c>
      <c r="B124" s="534" t="s">
        <v>870</v>
      </c>
      <c r="C124" s="548" t="s">
        <v>870</v>
      </c>
      <c r="D124" s="564" t="s">
        <v>856</v>
      </c>
      <c r="E124" s="516">
        <v>1.5</v>
      </c>
      <c r="F124" s="516">
        <v>1.5750000000000002</v>
      </c>
    </row>
    <row r="125" spans="1:6" ht="14.25" thickBot="1">
      <c r="A125" s="513"/>
      <c r="B125" s="535"/>
      <c r="C125" s="549"/>
      <c r="D125" s="564" t="s">
        <v>857</v>
      </c>
      <c r="E125" s="585">
        <v>2.1</v>
      </c>
      <c r="F125" s="516">
        <v>2.2050000000000001</v>
      </c>
    </row>
    <row r="126" spans="1:6" ht="14.25" thickBot="1">
      <c r="A126" s="513"/>
      <c r="B126" s="535"/>
      <c r="C126" s="549"/>
      <c r="D126" s="564" t="s">
        <v>858</v>
      </c>
      <c r="E126" s="585">
        <v>3.7</v>
      </c>
      <c r="F126" s="516">
        <v>3.8850000000000002</v>
      </c>
    </row>
    <row r="127" spans="1:6" ht="14.25" thickBot="1">
      <c r="A127" s="513"/>
      <c r="B127" s="535"/>
      <c r="C127" s="549"/>
      <c r="D127" s="564" t="s">
        <v>859</v>
      </c>
      <c r="E127" s="585">
        <v>4.0999999999999996</v>
      </c>
      <c r="F127" s="516">
        <v>4.3049999999999997</v>
      </c>
    </row>
    <row r="128" spans="1:6" ht="14.25" thickBot="1">
      <c r="A128" s="513"/>
      <c r="B128" s="536"/>
      <c r="C128" s="550"/>
      <c r="D128" s="565" t="s">
        <v>860</v>
      </c>
      <c r="E128" s="586">
        <v>4.5</v>
      </c>
      <c r="F128" s="517">
        <v>4.7250000000000005</v>
      </c>
    </row>
    <row r="129" spans="1:6" ht="15" thickTop="1" thickBot="1">
      <c r="A129" s="513"/>
      <c r="B129" s="694" t="s">
        <v>887</v>
      </c>
      <c r="C129" s="695"/>
      <c r="D129" s="564" t="s">
        <v>862</v>
      </c>
      <c r="E129" s="585">
        <v>501</v>
      </c>
      <c r="F129" s="516">
        <v>526.05000000000007</v>
      </c>
    </row>
    <row r="130" spans="1:6" ht="14.25" thickBot="1">
      <c r="A130" s="513"/>
      <c r="B130" s="696"/>
      <c r="C130" s="697"/>
      <c r="D130" s="564" t="s">
        <v>864</v>
      </c>
      <c r="E130" s="585">
        <v>150</v>
      </c>
      <c r="F130" s="516">
        <v>157.5</v>
      </c>
    </row>
    <row r="131" spans="1:6" ht="14.25" thickBot="1">
      <c r="A131" s="513"/>
      <c r="B131" s="698"/>
      <c r="C131" s="699"/>
      <c r="D131" s="565" t="s">
        <v>865</v>
      </c>
      <c r="E131" s="586">
        <v>51</v>
      </c>
      <c r="F131" s="517">
        <v>53.550000000000004</v>
      </c>
    </row>
    <row r="132" spans="1:6" ht="15" thickTop="1" thickBot="1">
      <c r="A132" s="514"/>
      <c r="B132" s="700" t="s">
        <v>892</v>
      </c>
      <c r="C132" s="701"/>
      <c r="D132" s="565" t="s">
        <v>862</v>
      </c>
      <c r="E132" s="586">
        <v>74</v>
      </c>
      <c r="F132" s="517">
        <v>77.7</v>
      </c>
    </row>
    <row r="133" spans="1:6" ht="14.25" thickTop="1" thickBot="1">
      <c r="A133" s="707"/>
      <c r="B133" s="675"/>
      <c r="C133" s="675"/>
      <c r="D133" s="675"/>
      <c r="E133" s="675"/>
      <c r="F133" s="708"/>
    </row>
    <row r="134" spans="1:6" ht="16.5" thickTop="1" thickBot="1">
      <c r="A134" s="512" t="s">
        <v>893</v>
      </c>
      <c r="B134" s="534" t="s">
        <v>853</v>
      </c>
      <c r="C134" s="551" t="s">
        <v>853</v>
      </c>
      <c r="D134" s="564" t="s">
        <v>855</v>
      </c>
      <c r="E134" s="584" t="s">
        <v>312</v>
      </c>
      <c r="F134" s="515" t="s">
        <v>312</v>
      </c>
    </row>
    <row r="135" spans="1:6" ht="15.75" thickBot="1">
      <c r="A135" s="512" t="s">
        <v>886</v>
      </c>
      <c r="B135" s="534" t="s">
        <v>870</v>
      </c>
      <c r="C135" s="548" t="s">
        <v>870</v>
      </c>
      <c r="D135" s="564" t="s">
        <v>856</v>
      </c>
      <c r="E135" s="516">
        <v>1.5</v>
      </c>
      <c r="F135" s="516">
        <v>1.5750000000000002</v>
      </c>
    </row>
    <row r="136" spans="1:6" ht="14.25" thickBot="1">
      <c r="A136" s="513"/>
      <c r="B136" s="535"/>
      <c r="C136" s="549"/>
      <c r="D136" s="564" t="s">
        <v>857</v>
      </c>
      <c r="E136" s="585">
        <v>2.1</v>
      </c>
      <c r="F136" s="516">
        <v>2.2050000000000001</v>
      </c>
    </row>
    <row r="137" spans="1:6" ht="14.25" thickBot="1">
      <c r="A137" s="513"/>
      <c r="B137" s="535"/>
      <c r="C137" s="549"/>
      <c r="D137" s="564" t="s">
        <v>858</v>
      </c>
      <c r="E137" s="585">
        <v>3.7</v>
      </c>
      <c r="F137" s="516">
        <v>3.8850000000000002</v>
      </c>
    </row>
    <row r="138" spans="1:6" ht="14.25" thickBot="1">
      <c r="A138" s="513"/>
      <c r="B138" s="535"/>
      <c r="C138" s="549"/>
      <c r="D138" s="564" t="s">
        <v>859</v>
      </c>
      <c r="E138" s="585">
        <v>4.0999999999999996</v>
      </c>
      <c r="F138" s="516">
        <v>4.3049999999999997</v>
      </c>
    </row>
    <row r="139" spans="1:6" ht="14.25" thickBot="1">
      <c r="A139" s="513"/>
      <c r="B139" s="536"/>
      <c r="C139" s="550"/>
      <c r="D139" s="565" t="s">
        <v>860</v>
      </c>
      <c r="E139" s="586">
        <v>4.5999999999999996</v>
      </c>
      <c r="F139" s="517">
        <v>4.83</v>
      </c>
    </row>
    <row r="140" spans="1:6" ht="15" thickTop="1" thickBot="1">
      <c r="A140" s="513"/>
      <c r="B140" s="694" t="s">
        <v>887</v>
      </c>
      <c r="C140" s="695"/>
      <c r="D140" s="564" t="s">
        <v>862</v>
      </c>
      <c r="E140" s="585">
        <v>501</v>
      </c>
      <c r="F140" s="516">
        <v>526.05000000000007</v>
      </c>
    </row>
    <row r="141" spans="1:6" ht="14.25" thickBot="1">
      <c r="A141" s="513"/>
      <c r="B141" s="696"/>
      <c r="C141" s="697"/>
      <c r="D141" s="564" t="s">
        <v>864</v>
      </c>
      <c r="E141" s="585">
        <v>150</v>
      </c>
      <c r="F141" s="516">
        <v>157.5</v>
      </c>
    </row>
    <row r="142" spans="1:6" ht="14.25" thickBot="1">
      <c r="A142" s="514"/>
      <c r="B142" s="698"/>
      <c r="C142" s="699"/>
      <c r="D142" s="565" t="s">
        <v>865</v>
      </c>
      <c r="E142" s="586">
        <v>51</v>
      </c>
      <c r="F142" s="517">
        <v>53.550000000000004</v>
      </c>
    </row>
    <row r="143" spans="1:6" ht="17.25" thickTop="1" thickBot="1">
      <c r="A143" s="519" t="s">
        <v>894</v>
      </c>
      <c r="B143" s="537" t="s">
        <v>853</v>
      </c>
      <c r="C143" s="552" t="s">
        <v>853</v>
      </c>
      <c r="D143" s="567" t="s">
        <v>855</v>
      </c>
      <c r="E143" s="588" t="s">
        <v>312</v>
      </c>
      <c r="F143" s="521" t="s">
        <v>312</v>
      </c>
    </row>
    <row r="144" spans="1:6" ht="30.75" thickBot="1">
      <c r="A144" s="519" t="s">
        <v>895</v>
      </c>
      <c r="B144" s="537" t="s">
        <v>870</v>
      </c>
      <c r="C144" s="553" t="s">
        <v>870</v>
      </c>
      <c r="D144" s="567" t="s">
        <v>856</v>
      </c>
      <c r="E144" s="588" t="s">
        <v>312</v>
      </c>
      <c r="F144" s="521" t="s">
        <v>312</v>
      </c>
    </row>
    <row r="145" spans="1:6" ht="15.75" thickBot="1">
      <c r="A145" s="520"/>
      <c r="B145" s="536"/>
      <c r="C145" s="550"/>
      <c r="D145" s="568" t="s">
        <v>857</v>
      </c>
      <c r="E145" s="589">
        <v>1.9</v>
      </c>
      <c r="F145" s="522">
        <v>2</v>
      </c>
    </row>
    <row r="146" spans="1:6" ht="14.25" thickTop="1" thickBot="1">
      <c r="A146" s="674"/>
      <c r="B146" s="675"/>
      <c r="C146" s="675"/>
      <c r="D146" s="675"/>
      <c r="E146" s="675"/>
      <c r="F146" s="676"/>
    </row>
    <row r="147" spans="1:6" ht="17.25" thickTop="1" thickBot="1">
      <c r="A147" s="523" t="s">
        <v>896</v>
      </c>
      <c r="B147" s="537" t="s">
        <v>853</v>
      </c>
      <c r="C147" s="554" t="s">
        <v>853</v>
      </c>
      <c r="D147" s="569" t="s">
        <v>855</v>
      </c>
      <c r="E147" s="588" t="s">
        <v>312</v>
      </c>
      <c r="F147" s="521" t="s">
        <v>312</v>
      </c>
    </row>
    <row r="148" spans="1:6" ht="30.75" thickBot="1">
      <c r="A148" s="523" t="s">
        <v>895</v>
      </c>
      <c r="B148" s="537" t="s">
        <v>870</v>
      </c>
      <c r="C148" s="554" t="s">
        <v>870</v>
      </c>
      <c r="D148" s="570" t="s">
        <v>856</v>
      </c>
      <c r="E148" s="524">
        <v>1.5</v>
      </c>
      <c r="F148" s="524">
        <v>1.5750000000000002</v>
      </c>
    </row>
    <row r="149" spans="1:6" ht="15.75" thickBot="1">
      <c r="A149" s="513"/>
      <c r="B149" s="535"/>
      <c r="C149" s="555"/>
      <c r="D149" s="570" t="s">
        <v>857</v>
      </c>
      <c r="E149" s="590">
        <v>1.8</v>
      </c>
      <c r="F149" s="524">
        <v>1.8900000000000001</v>
      </c>
    </row>
    <row r="150" spans="1:6" ht="15.75" thickBot="1">
      <c r="A150" s="513"/>
      <c r="B150" s="535"/>
      <c r="C150" s="555"/>
      <c r="D150" s="570" t="s">
        <v>858</v>
      </c>
      <c r="E150" s="590">
        <v>3.2</v>
      </c>
      <c r="F150" s="524">
        <v>3.3600000000000003</v>
      </c>
    </row>
    <row r="151" spans="1:6" ht="15.75" thickBot="1">
      <c r="A151" s="513"/>
      <c r="B151" s="535"/>
      <c r="C151" s="555"/>
      <c r="D151" s="570" t="s">
        <v>859</v>
      </c>
      <c r="E151" s="590">
        <v>3.4</v>
      </c>
      <c r="F151" s="524">
        <v>3.57</v>
      </c>
    </row>
    <row r="152" spans="1:6" ht="15.75" thickBot="1">
      <c r="A152" s="513"/>
      <c r="B152" s="536"/>
      <c r="C152" s="556"/>
      <c r="D152" s="571" t="s">
        <v>860</v>
      </c>
      <c r="E152" s="589">
        <v>3.6</v>
      </c>
      <c r="F152" s="522">
        <v>3.7800000000000002</v>
      </c>
    </row>
    <row r="153" spans="1:6" ht="16.5" thickTop="1" thickBot="1">
      <c r="A153" s="513"/>
      <c r="B153" s="722" t="s">
        <v>887</v>
      </c>
      <c r="C153" s="723"/>
      <c r="D153" s="569" t="s">
        <v>862</v>
      </c>
      <c r="E153" s="590">
        <v>356</v>
      </c>
      <c r="F153" s="524">
        <v>373.8</v>
      </c>
    </row>
    <row r="154" spans="1:6" ht="15.75" thickBot="1">
      <c r="A154" s="513"/>
      <c r="B154" s="724"/>
      <c r="C154" s="725"/>
      <c r="D154" s="570" t="s">
        <v>864</v>
      </c>
      <c r="E154" s="590">
        <v>108</v>
      </c>
      <c r="F154" s="524">
        <v>113.4</v>
      </c>
    </row>
    <row r="155" spans="1:6" ht="15.75" thickBot="1">
      <c r="A155" s="513"/>
      <c r="B155" s="726"/>
      <c r="C155" s="727"/>
      <c r="D155" s="571" t="s">
        <v>865</v>
      </c>
      <c r="E155" s="589">
        <v>36</v>
      </c>
      <c r="F155" s="522">
        <v>37.800000000000004</v>
      </c>
    </row>
    <row r="156" spans="1:6" ht="16.5" thickTop="1" thickBot="1">
      <c r="A156" s="513"/>
      <c r="B156" s="709" t="s">
        <v>883</v>
      </c>
      <c r="C156" s="710"/>
      <c r="D156" s="572" t="s">
        <v>862</v>
      </c>
      <c r="E156" s="589">
        <v>40</v>
      </c>
      <c r="F156" s="522">
        <v>42</v>
      </c>
    </row>
    <row r="157" spans="1:6" ht="16.5" thickTop="1" thickBot="1">
      <c r="A157" s="514"/>
      <c r="B157" s="711" t="s">
        <v>897</v>
      </c>
      <c r="C157" s="712"/>
      <c r="D157" s="573" t="s">
        <v>898</v>
      </c>
      <c r="E157" s="591">
        <v>12</v>
      </c>
      <c r="F157" s="526">
        <v>12.6</v>
      </c>
    </row>
    <row r="158" spans="1:6" ht="14.25" thickTop="1" thickBot="1">
      <c r="A158" s="704"/>
      <c r="B158" s="705"/>
      <c r="C158" s="705"/>
      <c r="D158" s="705"/>
      <c r="E158" s="705"/>
      <c r="F158" s="706"/>
    </row>
    <row r="159" spans="1:6" ht="34.9" customHeight="1" thickTop="1" thickBot="1">
      <c r="A159" s="713" t="s">
        <v>899</v>
      </c>
      <c r="B159" s="716" t="s">
        <v>900</v>
      </c>
      <c r="C159" s="717"/>
      <c r="D159" s="688" t="s">
        <v>987</v>
      </c>
      <c r="E159" s="689"/>
      <c r="F159" s="690"/>
    </row>
    <row r="160" spans="1:6" ht="15.75" thickBot="1">
      <c r="A160" s="714"/>
      <c r="B160" s="718" t="s">
        <v>901</v>
      </c>
      <c r="C160" s="719"/>
      <c r="D160" s="538" t="s">
        <v>862</v>
      </c>
      <c r="E160" s="702" t="s">
        <v>988</v>
      </c>
      <c r="F160" s="703"/>
    </row>
    <row r="161" spans="1:6" ht="15.75" thickBot="1">
      <c r="A161" s="714"/>
      <c r="B161" s="718" t="s">
        <v>902</v>
      </c>
      <c r="C161" s="719"/>
      <c r="D161" s="539"/>
      <c r="E161" s="527">
        <v>12</v>
      </c>
      <c r="F161" s="528">
        <v>12.6</v>
      </c>
    </row>
    <row r="162" spans="1:6" ht="15.75" thickBot="1">
      <c r="A162" s="715"/>
      <c r="B162" s="720" t="s">
        <v>903</v>
      </c>
      <c r="C162" s="721"/>
      <c r="D162" s="540"/>
      <c r="E162" s="525">
        <v>12</v>
      </c>
      <c r="F162" s="526">
        <v>12.6</v>
      </c>
    </row>
    <row r="163" spans="1:6" ht="13.5" thickTop="1"/>
  </sheetData>
  <mergeCells count="47">
    <mergeCell ref="E160:F160"/>
    <mergeCell ref="A146:F146"/>
    <mergeCell ref="A158:F158"/>
    <mergeCell ref="A133:F133"/>
    <mergeCell ref="B156:C156"/>
    <mergeCell ref="B157:C157"/>
    <mergeCell ref="A159:A162"/>
    <mergeCell ref="B159:C159"/>
    <mergeCell ref="B160:C160"/>
    <mergeCell ref="B161:C161"/>
    <mergeCell ref="B162:C162"/>
    <mergeCell ref="B153:C155"/>
    <mergeCell ref="B140:C142"/>
    <mergeCell ref="B61:C64"/>
    <mergeCell ref="B65:C67"/>
    <mergeCell ref="B49:C51"/>
    <mergeCell ref="B52:C53"/>
    <mergeCell ref="D159:F159"/>
    <mergeCell ref="A68:F68"/>
    <mergeCell ref="A82:F82"/>
    <mergeCell ref="A97:F97"/>
    <mergeCell ref="B89:C92"/>
    <mergeCell ref="B93:C95"/>
    <mergeCell ref="B96:C96"/>
    <mergeCell ref="B75:C78"/>
    <mergeCell ref="B79:C81"/>
    <mergeCell ref="B129:C131"/>
    <mergeCell ref="B132:C132"/>
    <mergeCell ref="B118:C120"/>
    <mergeCell ref="B121:C121"/>
    <mergeCell ref="B104:C107"/>
    <mergeCell ref="B108:C110"/>
    <mergeCell ref="A111:F111"/>
    <mergeCell ref="A122:F122"/>
    <mergeCell ref="A2:A3"/>
    <mergeCell ref="B2:C2"/>
    <mergeCell ref="E2:F2"/>
    <mergeCell ref="D2:D3"/>
    <mergeCell ref="B54:C54"/>
    <mergeCell ref="B35:C37"/>
    <mergeCell ref="B45:C48"/>
    <mergeCell ref="B31:C34"/>
    <mergeCell ref="B10:C13"/>
    <mergeCell ref="B14:C16"/>
    <mergeCell ref="B17:C17"/>
    <mergeCell ref="A18:F18"/>
    <mergeCell ref="A38:F38"/>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FB51C-E0E2-49DE-8D34-A759103F06D5}">
  <sheetPr>
    <tabColor rgb="FF92D050"/>
  </sheetPr>
  <dimension ref="A2:I182"/>
  <sheetViews>
    <sheetView showGridLines="0" zoomScale="87" zoomScaleNormal="87" workbookViewId="0">
      <pane xSplit="1" ySplit="3" topLeftCell="B4" activePane="bottomRight" state="frozen"/>
      <selection pane="topRight" activeCell="B1" sqref="B1"/>
      <selection pane="bottomLeft" activeCell="A4" sqref="A4"/>
      <selection pane="bottomRight" activeCell="F23" sqref="F23"/>
    </sheetView>
  </sheetViews>
  <sheetFormatPr defaultColWidth="8.7109375" defaultRowHeight="12.75"/>
  <cols>
    <col min="1" max="1" width="5.5703125" style="207" customWidth="1"/>
    <col min="2" max="2" width="55.5703125" style="321" customWidth="1"/>
    <col min="3" max="3" width="25.28515625" style="207" bestFit="1" customWidth="1"/>
    <col min="4" max="4" width="25.5703125" style="207" customWidth="1"/>
    <col min="5" max="5" width="2.28515625" style="207" customWidth="1"/>
    <col min="6" max="16384" width="8.7109375" style="207"/>
  </cols>
  <sheetData>
    <row r="2" spans="2:9" ht="18">
      <c r="B2" s="322" t="s">
        <v>359</v>
      </c>
    </row>
    <row r="3" spans="2:9" ht="15.75">
      <c r="B3" s="603" t="s">
        <v>360</v>
      </c>
      <c r="C3" s="603"/>
      <c r="D3" s="603"/>
      <c r="E3" s="179"/>
      <c r="F3" s="179"/>
      <c r="G3" s="179"/>
      <c r="H3" s="179"/>
    </row>
    <row r="4" spans="2:9" ht="15">
      <c r="B4" s="131"/>
      <c r="C4" s="179"/>
      <c r="D4" s="179"/>
      <c r="E4" s="179"/>
      <c r="F4" s="179"/>
      <c r="G4" s="179"/>
      <c r="H4" s="179"/>
    </row>
    <row r="5" spans="2:9" ht="15.75">
      <c r="B5" s="604" t="s">
        <v>361</v>
      </c>
      <c r="C5" s="604"/>
      <c r="D5" s="604"/>
      <c r="E5" s="179"/>
      <c r="F5" s="179"/>
      <c r="G5" s="179"/>
      <c r="H5" s="179"/>
    </row>
    <row r="6" spans="2:9" ht="15.75">
      <c r="B6" s="323" t="s">
        <v>362</v>
      </c>
      <c r="C6" s="320" t="s">
        <v>363</v>
      </c>
      <c r="D6" s="320" t="s">
        <v>364</v>
      </c>
      <c r="E6" s="179"/>
      <c r="F6" s="179"/>
      <c r="G6" s="179"/>
      <c r="H6" s="179"/>
    </row>
    <row r="7" spans="2:9" ht="15">
      <c r="B7" s="213" t="s">
        <v>365</v>
      </c>
      <c r="C7" s="324" t="s">
        <v>366</v>
      </c>
      <c r="D7" s="325">
        <v>462</v>
      </c>
      <c r="E7" s="179"/>
      <c r="F7" s="179"/>
      <c r="G7" s="179"/>
      <c r="H7" s="179"/>
    </row>
    <row r="8" spans="2:9" ht="30">
      <c r="B8" s="326" t="s">
        <v>367</v>
      </c>
      <c r="C8" s="213" t="s">
        <v>368</v>
      </c>
      <c r="D8" s="325">
        <v>138</v>
      </c>
      <c r="E8" s="179"/>
      <c r="F8" s="179"/>
      <c r="G8" s="327"/>
      <c r="H8" s="327"/>
      <c r="I8" s="328"/>
    </row>
    <row r="9" spans="2:9" ht="15">
      <c r="B9" s="605" t="s">
        <v>369</v>
      </c>
      <c r="C9" s="605"/>
      <c r="D9" s="605"/>
      <c r="E9" s="179"/>
      <c r="F9" s="179"/>
      <c r="G9" s="179"/>
      <c r="H9" s="179"/>
    </row>
    <row r="10" spans="2:9" ht="15">
      <c r="B10" s="131"/>
      <c r="C10" s="179"/>
      <c r="D10" s="179"/>
      <c r="E10" s="179"/>
      <c r="F10" s="179"/>
      <c r="G10" s="179"/>
      <c r="H10" s="179"/>
    </row>
    <row r="11" spans="2:9" ht="15.75">
      <c r="B11" s="604" t="s">
        <v>692</v>
      </c>
      <c r="C11" s="604"/>
      <c r="D11" s="604"/>
      <c r="E11" s="179"/>
      <c r="F11" s="179"/>
      <c r="G11" s="179"/>
      <c r="H11" s="179"/>
    </row>
    <row r="12" spans="2:9" ht="30.75">
      <c r="B12" s="213" t="s">
        <v>693</v>
      </c>
      <c r="C12" s="324" t="s">
        <v>904</v>
      </c>
      <c r="D12" s="325">
        <v>206</v>
      </c>
      <c r="E12" s="179"/>
      <c r="F12" s="179"/>
      <c r="G12" s="179"/>
      <c r="H12" s="179"/>
    </row>
    <row r="13" spans="2:9" ht="15">
      <c r="B13" s="131"/>
      <c r="C13" s="179"/>
      <c r="D13" s="179"/>
      <c r="E13" s="179"/>
      <c r="F13" s="179"/>
      <c r="G13" s="179"/>
      <c r="H13" s="179"/>
    </row>
    <row r="14" spans="2:9" ht="15.75">
      <c r="B14" s="604" t="s">
        <v>370</v>
      </c>
      <c r="C14" s="604"/>
      <c r="D14" s="604"/>
      <c r="E14" s="179"/>
      <c r="F14" s="179"/>
      <c r="G14" s="179"/>
      <c r="H14" s="179"/>
    </row>
    <row r="15" spans="2:9" ht="45">
      <c r="B15" s="213" t="s">
        <v>922</v>
      </c>
      <c r="C15" s="324" t="s">
        <v>905</v>
      </c>
      <c r="D15" s="325">
        <v>407</v>
      </c>
      <c r="E15" s="179"/>
      <c r="F15" s="179"/>
      <c r="G15" s="179"/>
      <c r="H15" s="179"/>
    </row>
    <row r="16" spans="2:9" ht="15.75">
      <c r="B16" s="217" t="s">
        <v>923</v>
      </c>
      <c r="C16" s="324"/>
      <c r="D16" s="325">
        <v>462</v>
      </c>
      <c r="E16" s="179"/>
      <c r="F16" s="179"/>
      <c r="G16" s="179"/>
      <c r="H16" s="179"/>
    </row>
    <row r="17" spans="2:8" ht="31.5">
      <c r="B17" s="217" t="s">
        <v>924</v>
      </c>
      <c r="C17" s="324" t="s">
        <v>906</v>
      </c>
      <c r="D17" s="325">
        <v>138</v>
      </c>
      <c r="E17" s="179"/>
      <c r="F17" s="179"/>
      <c r="G17" s="179"/>
      <c r="H17" s="179"/>
    </row>
    <row r="18" spans="2:8" ht="15">
      <c r="B18" s="600" t="s">
        <v>371</v>
      </c>
      <c r="C18" s="600"/>
      <c r="D18" s="600"/>
      <c r="E18" s="179"/>
      <c r="F18" s="179"/>
      <c r="G18" s="179"/>
      <c r="H18" s="179"/>
    </row>
    <row r="19" spans="2:8" ht="15.75">
      <c r="B19" s="596" t="s">
        <v>925</v>
      </c>
      <c r="C19" s="596"/>
      <c r="D19" s="596"/>
      <c r="E19" s="179"/>
      <c r="F19" s="179"/>
      <c r="G19" s="179"/>
      <c r="H19" s="179"/>
    </row>
    <row r="20" spans="2:8" ht="33">
      <c r="B20" s="213" t="s">
        <v>372</v>
      </c>
      <c r="C20" s="324" t="s">
        <v>694</v>
      </c>
      <c r="D20" s="325">
        <v>234</v>
      </c>
      <c r="E20" s="179"/>
      <c r="F20" s="179"/>
      <c r="G20" s="179"/>
      <c r="H20" s="179"/>
    </row>
    <row r="21" spans="2:8" ht="36">
      <c r="B21" s="326" t="s">
        <v>372</v>
      </c>
      <c r="C21" s="329" t="s">
        <v>695</v>
      </c>
      <c r="D21" s="330">
        <v>462</v>
      </c>
      <c r="E21" s="179"/>
      <c r="F21" s="179"/>
      <c r="G21" s="179"/>
      <c r="H21" s="179"/>
    </row>
    <row r="22" spans="2:8" ht="36">
      <c r="B22" s="326" t="s">
        <v>696</v>
      </c>
      <c r="C22" s="329" t="s">
        <v>697</v>
      </c>
      <c r="D22" s="330">
        <v>462</v>
      </c>
      <c r="E22" s="179"/>
      <c r="F22" s="179"/>
      <c r="G22" s="179"/>
      <c r="H22" s="179"/>
    </row>
    <row r="23" spans="2:8" ht="36">
      <c r="B23" s="326" t="s">
        <v>373</v>
      </c>
      <c r="C23" s="329" t="s">
        <v>698</v>
      </c>
      <c r="D23" s="330">
        <v>138</v>
      </c>
      <c r="E23" s="179"/>
      <c r="F23" s="179"/>
      <c r="G23" s="179"/>
      <c r="H23" s="179"/>
    </row>
    <row r="24" spans="2:8" ht="15">
      <c r="B24" s="600" t="s">
        <v>371</v>
      </c>
      <c r="C24" s="600"/>
      <c r="D24" s="600"/>
      <c r="E24" s="179"/>
      <c r="F24" s="179"/>
      <c r="G24" s="179"/>
      <c r="H24" s="179"/>
    </row>
    <row r="25" spans="2:8" ht="15">
      <c r="B25" s="189"/>
      <c r="C25" s="189"/>
      <c r="D25" s="189"/>
      <c r="E25" s="179"/>
      <c r="F25" s="179"/>
      <c r="G25" s="179"/>
      <c r="H25" s="179"/>
    </row>
    <row r="26" spans="2:8" ht="15.75">
      <c r="B26" s="604" t="s">
        <v>699</v>
      </c>
      <c r="C26" s="604"/>
      <c r="D26" s="604"/>
      <c r="E26" s="179"/>
      <c r="F26" s="179"/>
      <c r="G26" s="179"/>
      <c r="H26" s="179"/>
    </row>
    <row r="27" spans="2:8" ht="33">
      <c r="B27" s="213" t="s">
        <v>372</v>
      </c>
      <c r="C27" s="324" t="s">
        <v>700</v>
      </c>
      <c r="D27" s="325">
        <v>96</v>
      </c>
      <c r="E27" s="179"/>
      <c r="F27" s="179"/>
      <c r="G27" s="179"/>
      <c r="H27" s="179"/>
    </row>
    <row r="28" spans="2:8" ht="36">
      <c r="B28" s="326" t="s">
        <v>701</v>
      </c>
      <c r="C28" s="329" t="s">
        <v>702</v>
      </c>
      <c r="D28" s="330">
        <v>462</v>
      </c>
      <c r="E28" s="179"/>
      <c r="F28" s="179"/>
      <c r="G28" s="179"/>
      <c r="H28" s="179"/>
    </row>
    <row r="29" spans="2:8" ht="51">
      <c r="B29" s="326" t="s">
        <v>703</v>
      </c>
      <c r="C29" s="329" t="s">
        <v>704</v>
      </c>
      <c r="D29" s="330">
        <v>462</v>
      </c>
      <c r="E29" s="179"/>
      <c r="F29" s="179"/>
      <c r="G29" s="179"/>
      <c r="H29" s="179"/>
    </row>
    <row r="30" spans="2:8" ht="30">
      <c r="B30" s="326" t="s">
        <v>373</v>
      </c>
      <c r="C30" s="329" t="s">
        <v>704</v>
      </c>
      <c r="D30" s="330">
        <v>138</v>
      </c>
      <c r="E30" s="179"/>
      <c r="F30" s="179"/>
      <c r="G30" s="179"/>
      <c r="H30" s="179"/>
    </row>
    <row r="31" spans="2:8" ht="15">
      <c r="B31" s="600" t="s">
        <v>371</v>
      </c>
      <c r="C31" s="600"/>
      <c r="D31" s="600"/>
      <c r="E31" s="179"/>
      <c r="F31" s="179"/>
      <c r="G31" s="179"/>
      <c r="H31" s="179"/>
    </row>
    <row r="32" spans="2:8" ht="15">
      <c r="B32" s="331"/>
      <c r="C32" s="331"/>
      <c r="D32" s="331"/>
      <c r="E32" s="179"/>
      <c r="F32" s="179"/>
      <c r="G32" s="179"/>
      <c r="H32" s="179"/>
    </row>
    <row r="33" spans="1:8" ht="15.75">
      <c r="B33" s="606" t="s">
        <v>705</v>
      </c>
      <c r="C33" s="606"/>
      <c r="D33" s="606"/>
      <c r="E33" s="179"/>
      <c r="F33" s="179"/>
      <c r="G33" s="179"/>
      <c r="H33" s="179"/>
    </row>
    <row r="34" spans="1:8" ht="33">
      <c r="B34" s="332" t="s">
        <v>372</v>
      </c>
      <c r="C34" s="333" t="s">
        <v>700</v>
      </c>
      <c r="D34" s="334">
        <v>96</v>
      </c>
      <c r="E34" s="179"/>
      <c r="F34" s="179"/>
      <c r="G34" s="179"/>
      <c r="H34" s="179"/>
    </row>
    <row r="35" spans="1:8" ht="18">
      <c r="B35" s="326" t="s">
        <v>372</v>
      </c>
      <c r="C35" s="329" t="s">
        <v>706</v>
      </c>
      <c r="D35" s="330">
        <v>2580</v>
      </c>
      <c r="E35" s="179"/>
      <c r="F35" s="179"/>
      <c r="G35" s="179"/>
      <c r="H35" s="179"/>
    </row>
    <row r="36" spans="1:8" ht="15">
      <c r="A36" s="179"/>
      <c r="B36" s="179"/>
      <c r="C36" s="179"/>
      <c r="D36" s="179"/>
      <c r="E36" s="179"/>
      <c r="F36" s="179"/>
      <c r="G36" s="179"/>
      <c r="H36" s="179"/>
    </row>
    <row r="37" spans="1:8" ht="15.75">
      <c r="B37" s="596" t="s">
        <v>374</v>
      </c>
      <c r="C37" s="596"/>
      <c r="D37" s="596"/>
      <c r="E37" s="179"/>
      <c r="F37" s="179"/>
      <c r="G37" s="179"/>
      <c r="H37" s="179"/>
    </row>
    <row r="38" spans="1:8" ht="30">
      <c r="B38" s="213" t="s">
        <v>375</v>
      </c>
      <c r="C38" s="324" t="s">
        <v>376</v>
      </c>
      <c r="D38" s="325">
        <v>462</v>
      </c>
      <c r="E38" s="179"/>
      <c r="F38" s="179"/>
      <c r="G38" s="179"/>
      <c r="H38" s="179"/>
    </row>
    <row r="39" spans="1:8" ht="30">
      <c r="B39" s="326" t="s">
        <v>377</v>
      </c>
      <c r="C39" s="324" t="s">
        <v>376</v>
      </c>
      <c r="D39" s="330">
        <v>138</v>
      </c>
      <c r="E39" s="179"/>
      <c r="F39" s="179"/>
      <c r="G39" s="179"/>
      <c r="H39" s="179"/>
    </row>
    <row r="40" spans="1:8" ht="15">
      <c r="B40" s="600" t="s">
        <v>371</v>
      </c>
      <c r="C40" s="600"/>
      <c r="D40" s="600"/>
      <c r="E40" s="179"/>
      <c r="F40" s="179"/>
      <c r="G40" s="179"/>
      <c r="H40" s="179"/>
    </row>
    <row r="41" spans="1:8" ht="15">
      <c r="B41" s="131"/>
      <c r="C41" s="179"/>
      <c r="D41" s="179"/>
      <c r="E41" s="179"/>
      <c r="F41" s="179"/>
      <c r="G41" s="179"/>
      <c r="H41" s="179"/>
    </row>
    <row r="42" spans="1:8" ht="15.75">
      <c r="B42" s="596" t="s">
        <v>378</v>
      </c>
      <c r="C42" s="596"/>
      <c r="D42" s="596"/>
      <c r="E42" s="179"/>
      <c r="F42" s="179"/>
      <c r="G42" s="179"/>
      <c r="H42" s="179"/>
    </row>
    <row r="43" spans="1:8" ht="15">
      <c r="B43" s="213" t="s">
        <v>707</v>
      </c>
      <c r="C43" s="324" t="s">
        <v>379</v>
      </c>
      <c r="D43" s="325">
        <v>234</v>
      </c>
      <c r="E43" s="179"/>
      <c r="F43" s="179"/>
      <c r="G43" s="179"/>
      <c r="H43" s="179"/>
    </row>
    <row r="44" spans="1:8" ht="15">
      <c r="A44" s="179"/>
      <c r="B44" s="179"/>
      <c r="C44" s="179"/>
      <c r="D44" s="179"/>
      <c r="E44" s="179"/>
      <c r="F44" s="179"/>
      <c r="G44" s="179"/>
      <c r="H44" s="179"/>
    </row>
    <row r="45" spans="1:8" ht="29.1" customHeight="1">
      <c r="B45" s="602" t="s">
        <v>380</v>
      </c>
      <c r="C45" s="602"/>
      <c r="D45" s="602"/>
      <c r="E45" s="179"/>
      <c r="F45" s="179"/>
      <c r="G45" s="179"/>
      <c r="H45" s="179"/>
    </row>
    <row r="46" spans="1:8" ht="30">
      <c r="B46" s="213" t="s">
        <v>381</v>
      </c>
      <c r="C46" s="324" t="s">
        <v>376</v>
      </c>
      <c r="D46" s="325">
        <v>234</v>
      </c>
      <c r="E46" s="179"/>
      <c r="F46" s="179"/>
      <c r="G46" s="179"/>
      <c r="H46" s="179"/>
    </row>
    <row r="47" spans="1:8" ht="30">
      <c r="B47" s="326" t="s">
        <v>382</v>
      </c>
      <c r="C47" s="324" t="s">
        <v>376</v>
      </c>
      <c r="D47" s="330">
        <v>138</v>
      </c>
      <c r="E47" s="179"/>
      <c r="F47" s="179"/>
      <c r="G47" s="179"/>
      <c r="H47" s="179"/>
    </row>
    <row r="48" spans="1:8" ht="15">
      <c r="B48" s="600" t="s">
        <v>383</v>
      </c>
      <c r="C48" s="600"/>
      <c r="D48" s="600"/>
      <c r="E48" s="179"/>
      <c r="F48" s="179"/>
      <c r="G48" s="179"/>
      <c r="H48" s="179"/>
    </row>
    <row r="49" spans="1:8" ht="15">
      <c r="A49" s="179"/>
      <c r="B49" s="179"/>
      <c r="C49" s="179"/>
      <c r="D49" s="179"/>
      <c r="E49" s="179"/>
      <c r="F49" s="179"/>
      <c r="G49" s="179"/>
      <c r="H49" s="179"/>
    </row>
    <row r="50" spans="1:8" ht="15.75">
      <c r="B50" s="596" t="s">
        <v>384</v>
      </c>
      <c r="C50" s="596"/>
      <c r="D50" s="596"/>
      <c r="E50" s="179"/>
      <c r="F50" s="179"/>
      <c r="G50" s="179"/>
      <c r="H50" s="179"/>
    </row>
    <row r="51" spans="1:8" ht="30">
      <c r="B51" s="213" t="s">
        <v>385</v>
      </c>
      <c r="C51" s="324" t="s">
        <v>376</v>
      </c>
      <c r="D51" s="325">
        <v>508</v>
      </c>
      <c r="E51" s="179"/>
      <c r="F51" s="179"/>
      <c r="G51" s="179"/>
      <c r="H51" s="179"/>
    </row>
    <row r="52" spans="1:8" ht="30">
      <c r="B52" s="326" t="s">
        <v>386</v>
      </c>
      <c r="C52" s="324" t="s">
        <v>376</v>
      </c>
      <c r="D52" s="330">
        <v>151</v>
      </c>
      <c r="E52" s="179"/>
      <c r="F52" s="179"/>
      <c r="G52" s="179"/>
      <c r="H52" s="179"/>
    </row>
    <row r="53" spans="1:8" ht="15">
      <c r="B53" s="600" t="s">
        <v>371</v>
      </c>
      <c r="C53" s="600"/>
      <c r="D53" s="600"/>
      <c r="E53" s="179"/>
      <c r="F53" s="179"/>
      <c r="G53" s="179"/>
      <c r="H53" s="179"/>
    </row>
    <row r="54" spans="1:8" ht="15">
      <c r="B54" s="189"/>
      <c r="C54" s="189"/>
      <c r="D54" s="189"/>
      <c r="E54" s="179"/>
      <c r="F54" s="179"/>
      <c r="G54" s="179"/>
      <c r="H54" s="179"/>
    </row>
    <row r="55" spans="1:8" ht="15.75">
      <c r="B55" s="596" t="s">
        <v>387</v>
      </c>
      <c r="C55" s="596"/>
      <c r="D55" s="596"/>
      <c r="E55" s="179"/>
      <c r="F55" s="179"/>
      <c r="G55" s="179"/>
      <c r="H55" s="179"/>
    </row>
    <row r="56" spans="1:8" ht="30">
      <c r="B56" s="213" t="s">
        <v>381</v>
      </c>
      <c r="C56" s="324" t="s">
        <v>376</v>
      </c>
      <c r="D56" s="325">
        <v>257</v>
      </c>
      <c r="E56" s="179"/>
      <c r="F56" s="179"/>
      <c r="G56" s="179"/>
      <c r="H56" s="179"/>
    </row>
    <row r="57" spans="1:8" ht="30">
      <c r="B57" s="326" t="s">
        <v>388</v>
      </c>
      <c r="C57" s="324" t="s">
        <v>376</v>
      </c>
      <c r="D57" s="330">
        <v>151</v>
      </c>
      <c r="E57" s="179"/>
      <c r="F57" s="179"/>
      <c r="G57" s="179"/>
      <c r="H57" s="179"/>
    </row>
    <row r="58" spans="1:8" ht="15">
      <c r="B58" s="600" t="s">
        <v>383</v>
      </c>
      <c r="C58" s="600"/>
      <c r="D58" s="600"/>
      <c r="E58" s="179"/>
      <c r="F58" s="179"/>
      <c r="G58" s="179"/>
      <c r="H58" s="179"/>
    </row>
    <row r="59" spans="1:8" ht="15">
      <c r="A59" s="179"/>
      <c r="B59" s="179"/>
      <c r="C59" s="179"/>
      <c r="D59" s="179"/>
      <c r="E59" s="179"/>
      <c r="F59" s="179"/>
      <c r="G59" s="179"/>
      <c r="H59" s="179"/>
    </row>
    <row r="60" spans="1:8" ht="15.75">
      <c r="B60" s="596" t="s">
        <v>389</v>
      </c>
      <c r="C60" s="596"/>
      <c r="D60" s="596"/>
      <c r="E60" s="179"/>
      <c r="F60" s="179"/>
      <c r="G60" s="179"/>
      <c r="H60" s="179"/>
    </row>
    <row r="61" spans="1:8" ht="30">
      <c r="B61" s="213" t="s">
        <v>381</v>
      </c>
      <c r="C61" s="324" t="s">
        <v>376</v>
      </c>
      <c r="D61" s="325">
        <v>234</v>
      </c>
      <c r="E61" s="179"/>
      <c r="F61" s="179"/>
      <c r="G61" s="179"/>
      <c r="H61" s="179"/>
    </row>
    <row r="62" spans="1:8" ht="30">
      <c r="B62" s="326" t="s">
        <v>382</v>
      </c>
      <c r="C62" s="324" t="s">
        <v>376</v>
      </c>
      <c r="D62" s="330">
        <v>138</v>
      </c>
      <c r="E62" s="179"/>
      <c r="F62" s="179"/>
      <c r="G62" s="179"/>
      <c r="H62" s="179"/>
    </row>
    <row r="63" spans="1:8" ht="15">
      <c r="B63" s="600" t="s">
        <v>383</v>
      </c>
      <c r="C63" s="600"/>
      <c r="D63" s="600"/>
      <c r="E63" s="179"/>
      <c r="F63" s="179"/>
      <c r="G63" s="179"/>
      <c r="H63" s="179"/>
    </row>
    <row r="64" spans="1:8" ht="15">
      <c r="A64" s="179"/>
      <c r="B64" s="179"/>
      <c r="C64" s="179"/>
      <c r="D64" s="179"/>
      <c r="E64" s="179"/>
      <c r="F64" s="179"/>
      <c r="G64" s="179"/>
      <c r="H64" s="179"/>
    </row>
    <row r="65" spans="1:8" ht="15.75">
      <c r="B65" s="596" t="s">
        <v>390</v>
      </c>
      <c r="C65" s="596"/>
      <c r="D65" s="596"/>
      <c r="E65" s="179"/>
      <c r="F65" s="179"/>
      <c r="G65" s="179"/>
      <c r="H65" s="179"/>
    </row>
    <row r="66" spans="1:8" ht="30">
      <c r="B66" s="213" t="s">
        <v>391</v>
      </c>
      <c r="C66" s="324" t="s">
        <v>376</v>
      </c>
      <c r="D66" s="325">
        <v>234</v>
      </c>
      <c r="E66" s="179"/>
      <c r="F66" s="179"/>
      <c r="G66" s="179"/>
      <c r="H66" s="179"/>
    </row>
    <row r="67" spans="1:8" ht="15">
      <c r="B67" s="600" t="s">
        <v>392</v>
      </c>
      <c r="C67" s="600"/>
      <c r="D67" s="600"/>
      <c r="E67" s="179"/>
      <c r="F67" s="179"/>
      <c r="G67" s="179"/>
      <c r="H67" s="179"/>
    </row>
    <row r="68" spans="1:8" ht="15">
      <c r="B68" s="207"/>
      <c r="F68" s="179"/>
      <c r="G68" s="179"/>
      <c r="H68" s="179"/>
    </row>
    <row r="69" spans="1:8" ht="15.75">
      <c r="B69" s="596" t="s">
        <v>393</v>
      </c>
      <c r="C69" s="596"/>
      <c r="D69" s="596"/>
      <c r="E69" s="179"/>
      <c r="F69" s="179"/>
      <c r="G69" s="179"/>
      <c r="H69" s="179"/>
    </row>
    <row r="70" spans="1:8" ht="15">
      <c r="B70" s="600" t="s">
        <v>394</v>
      </c>
      <c r="C70" s="600"/>
      <c r="D70" s="325" t="s">
        <v>395</v>
      </c>
      <c r="E70" s="179"/>
      <c r="F70" s="179"/>
      <c r="G70" s="179"/>
      <c r="H70" s="179"/>
    </row>
    <row r="71" spans="1:8" ht="15">
      <c r="B71" s="600" t="s">
        <v>396</v>
      </c>
      <c r="C71" s="600"/>
      <c r="D71" s="325">
        <v>234</v>
      </c>
      <c r="E71" s="179"/>
      <c r="F71" s="179"/>
      <c r="G71" s="179"/>
      <c r="H71" s="179"/>
    </row>
    <row r="72" spans="1:8" ht="30">
      <c r="B72" s="600" t="s">
        <v>397</v>
      </c>
      <c r="C72" s="600"/>
      <c r="D72" s="325" t="s">
        <v>398</v>
      </c>
      <c r="E72" s="179"/>
      <c r="F72" s="179"/>
      <c r="G72" s="179"/>
      <c r="H72" s="179"/>
    </row>
    <row r="73" spans="1:8" ht="15">
      <c r="A73" s="179"/>
      <c r="B73" s="179"/>
      <c r="C73" s="179"/>
      <c r="D73" s="179"/>
      <c r="E73" s="179"/>
      <c r="F73" s="179"/>
      <c r="G73" s="179"/>
      <c r="H73" s="179"/>
    </row>
    <row r="74" spans="1:8" ht="15.75">
      <c r="B74" s="596" t="s">
        <v>399</v>
      </c>
      <c r="C74" s="596"/>
      <c r="D74" s="596"/>
      <c r="E74" s="179"/>
      <c r="F74" s="179"/>
      <c r="G74" s="179"/>
      <c r="H74" s="179"/>
    </row>
    <row r="75" spans="1:8" ht="15">
      <c r="B75" s="600" t="s">
        <v>400</v>
      </c>
      <c r="C75" s="600"/>
      <c r="D75" s="325">
        <v>96</v>
      </c>
      <c r="E75" s="179"/>
      <c r="F75" s="179"/>
      <c r="G75" s="179"/>
      <c r="H75" s="179"/>
    </row>
    <row r="76" spans="1:8" ht="32.1" customHeight="1">
      <c r="B76" s="595" t="s">
        <v>401</v>
      </c>
      <c r="C76" s="595"/>
      <c r="D76" s="325">
        <v>462</v>
      </c>
      <c r="E76" s="179"/>
      <c r="F76" s="179"/>
      <c r="G76" s="179"/>
      <c r="H76" s="179"/>
    </row>
    <row r="77" spans="1:8" ht="15">
      <c r="B77" s="600" t="s">
        <v>402</v>
      </c>
      <c r="C77" s="600"/>
      <c r="D77" s="325">
        <v>96</v>
      </c>
      <c r="E77" s="179"/>
      <c r="F77" s="179"/>
      <c r="G77" s="179"/>
      <c r="H77" s="179"/>
    </row>
    <row r="78" spans="1:8" ht="32.1" customHeight="1">
      <c r="B78" s="595" t="s">
        <v>403</v>
      </c>
      <c r="C78" s="595"/>
      <c r="D78" s="325">
        <v>96</v>
      </c>
      <c r="E78" s="179"/>
      <c r="F78" s="179"/>
      <c r="G78" s="179"/>
      <c r="H78" s="179"/>
    </row>
    <row r="79" spans="1:8" ht="15">
      <c r="B79" s="594" t="s">
        <v>404</v>
      </c>
      <c r="C79" s="594"/>
      <c r="D79" s="330">
        <v>96</v>
      </c>
      <c r="E79" s="179"/>
      <c r="F79" s="179"/>
      <c r="G79" s="179"/>
      <c r="H79" s="179"/>
    </row>
    <row r="80" spans="1:8" ht="15">
      <c r="B80" s="594" t="s">
        <v>907</v>
      </c>
      <c r="C80" s="594"/>
      <c r="D80" s="330">
        <v>96</v>
      </c>
      <c r="E80" s="179"/>
      <c r="F80" s="179"/>
      <c r="G80" s="179"/>
      <c r="H80" s="179"/>
    </row>
    <row r="81" spans="1:8" ht="15">
      <c r="B81" s="594" t="s">
        <v>908</v>
      </c>
      <c r="C81" s="594"/>
      <c r="D81" s="330">
        <v>96</v>
      </c>
      <c r="E81" s="179"/>
      <c r="F81" s="179"/>
      <c r="G81" s="179"/>
      <c r="H81" s="179"/>
    </row>
    <row r="82" spans="1:8" ht="15">
      <c r="B82" s="594" t="s">
        <v>909</v>
      </c>
      <c r="C82" s="594"/>
      <c r="D82" s="330">
        <v>206</v>
      </c>
      <c r="E82" s="179"/>
      <c r="F82" s="179"/>
      <c r="G82" s="179"/>
      <c r="H82" s="179"/>
    </row>
    <row r="83" spans="1:8" ht="15">
      <c r="B83" s="594" t="s">
        <v>910</v>
      </c>
      <c r="C83" s="594"/>
      <c r="D83" s="330">
        <v>96</v>
      </c>
      <c r="E83" s="179"/>
      <c r="F83" s="179"/>
      <c r="G83" s="179"/>
      <c r="H83" s="179"/>
    </row>
    <row r="84" spans="1:8" ht="15">
      <c r="B84" s="595" t="s">
        <v>911</v>
      </c>
      <c r="C84" s="595"/>
      <c r="D84" s="330">
        <v>206</v>
      </c>
      <c r="E84" s="179"/>
      <c r="F84" s="179"/>
      <c r="G84" s="179"/>
      <c r="H84" s="179"/>
    </row>
    <row r="85" spans="1:8" ht="15">
      <c r="B85" s="594" t="s">
        <v>912</v>
      </c>
      <c r="C85" s="594"/>
      <c r="D85" s="330">
        <v>96</v>
      </c>
      <c r="E85" s="179"/>
      <c r="F85" s="179"/>
      <c r="G85" s="179"/>
      <c r="H85" s="179"/>
    </row>
    <row r="86" spans="1:8" ht="15">
      <c r="B86" s="594" t="s">
        <v>913</v>
      </c>
      <c r="C86" s="594"/>
      <c r="D86" s="330">
        <v>96</v>
      </c>
      <c r="E86" s="179"/>
      <c r="F86" s="179"/>
      <c r="G86" s="179"/>
      <c r="H86" s="179"/>
    </row>
    <row r="87" spans="1:8" ht="15">
      <c r="B87" s="594" t="s">
        <v>914</v>
      </c>
      <c r="C87" s="594"/>
      <c r="D87" s="330">
        <v>206</v>
      </c>
      <c r="E87" s="179"/>
      <c r="F87" s="179"/>
      <c r="G87" s="179"/>
      <c r="H87" s="179"/>
    </row>
    <row r="88" spans="1:8" ht="15">
      <c r="B88" s="594" t="s">
        <v>405</v>
      </c>
      <c r="C88" s="594"/>
      <c r="D88" s="330">
        <v>96</v>
      </c>
      <c r="E88" s="179"/>
      <c r="F88" s="179"/>
      <c r="G88" s="179"/>
      <c r="H88" s="179"/>
    </row>
    <row r="89" spans="1:8" ht="46.5" customHeight="1">
      <c r="B89" s="594" t="s">
        <v>406</v>
      </c>
      <c r="C89" s="594"/>
      <c r="D89" s="330">
        <v>206</v>
      </c>
      <c r="E89" s="179"/>
      <c r="F89" s="179"/>
      <c r="G89" s="179"/>
      <c r="H89" s="179"/>
    </row>
    <row r="90" spans="1:8" ht="45.75" customHeight="1">
      <c r="B90" s="594" t="s">
        <v>407</v>
      </c>
      <c r="C90" s="594"/>
      <c r="D90" s="330">
        <v>96</v>
      </c>
      <c r="E90" s="179"/>
      <c r="F90" s="179"/>
      <c r="G90" s="179"/>
      <c r="H90" s="179"/>
    </row>
    <row r="91" spans="1:8" ht="33.75" customHeight="1">
      <c r="B91" s="594" t="s">
        <v>408</v>
      </c>
      <c r="C91" s="594"/>
      <c r="D91" s="330">
        <v>96</v>
      </c>
      <c r="E91" s="179"/>
      <c r="F91" s="179"/>
      <c r="G91" s="179"/>
      <c r="H91" s="179"/>
    </row>
    <row r="92" spans="1:8" ht="15">
      <c r="B92" s="594" t="s">
        <v>409</v>
      </c>
      <c r="C92" s="594"/>
      <c r="D92" s="330">
        <v>96</v>
      </c>
      <c r="E92" s="179"/>
      <c r="F92" s="179"/>
      <c r="G92" s="179"/>
      <c r="H92" s="179"/>
    </row>
    <row r="93" spans="1:8" ht="30.75" customHeight="1">
      <c r="B93" s="594" t="s">
        <v>410</v>
      </c>
      <c r="C93" s="594"/>
      <c r="D93" s="330">
        <v>96</v>
      </c>
      <c r="E93" s="179"/>
      <c r="F93" s="179"/>
      <c r="G93" s="179"/>
      <c r="H93" s="179"/>
    </row>
    <row r="94" spans="1:8" ht="15">
      <c r="A94" s="179"/>
      <c r="B94" s="179"/>
      <c r="C94" s="179"/>
      <c r="D94" s="179"/>
      <c r="E94" s="179"/>
      <c r="F94" s="179"/>
      <c r="G94" s="179"/>
      <c r="H94" s="179"/>
    </row>
    <row r="95" spans="1:8" ht="15.75">
      <c r="B95" s="596" t="s">
        <v>411</v>
      </c>
      <c r="C95" s="596"/>
      <c r="D95" s="596"/>
      <c r="E95" s="179"/>
      <c r="F95" s="179"/>
      <c r="G95" s="179"/>
      <c r="H95" s="179"/>
    </row>
    <row r="96" spans="1:8" ht="45">
      <c r="B96" s="601" t="s">
        <v>412</v>
      </c>
      <c r="C96" s="601"/>
      <c r="D96" s="335" t="s">
        <v>413</v>
      </c>
      <c r="E96" s="179"/>
      <c r="F96" s="179"/>
      <c r="G96" s="179"/>
      <c r="H96" s="179"/>
    </row>
    <row r="97" spans="1:8" ht="15">
      <c r="A97" s="173"/>
      <c r="B97" s="173"/>
      <c r="C97" s="173"/>
      <c r="D97" s="173"/>
      <c r="E97" s="173"/>
      <c r="F97" s="179"/>
      <c r="G97" s="179"/>
      <c r="H97" s="179"/>
    </row>
    <row r="98" spans="1:8" ht="15.75">
      <c r="B98" s="596" t="s">
        <v>708</v>
      </c>
      <c r="C98" s="596"/>
      <c r="D98" s="596"/>
      <c r="E98" s="179"/>
      <c r="F98" s="179"/>
      <c r="G98" s="179"/>
      <c r="H98" s="179"/>
    </row>
    <row r="99" spans="1:8" ht="15">
      <c r="B99" s="594" t="s">
        <v>414</v>
      </c>
      <c r="C99" s="594"/>
      <c r="D99" s="330">
        <v>234</v>
      </c>
      <c r="E99" s="179"/>
      <c r="F99" s="179"/>
      <c r="G99" s="179"/>
      <c r="H99" s="179"/>
    </row>
    <row r="100" spans="1:8" ht="15">
      <c r="B100" s="594" t="s">
        <v>415</v>
      </c>
      <c r="C100" s="594"/>
      <c r="D100" s="330">
        <v>34</v>
      </c>
      <c r="E100" s="179"/>
      <c r="F100" s="179"/>
      <c r="G100" s="179"/>
      <c r="H100" s="179"/>
    </row>
    <row r="101" spans="1:8" ht="15">
      <c r="B101" s="594" t="s">
        <v>416</v>
      </c>
      <c r="C101" s="594"/>
      <c r="D101" s="330">
        <v>116</v>
      </c>
      <c r="E101" s="179"/>
      <c r="F101" s="179"/>
      <c r="G101" s="179"/>
      <c r="H101" s="179"/>
    </row>
    <row r="102" spans="1:8" ht="15">
      <c r="A102" s="173"/>
      <c r="B102" s="173"/>
      <c r="C102" s="173"/>
      <c r="D102" s="173"/>
      <c r="E102" s="173"/>
      <c r="F102" s="179"/>
      <c r="G102" s="179"/>
      <c r="H102" s="179"/>
    </row>
    <row r="103" spans="1:8" ht="15.75">
      <c r="B103" s="596" t="s">
        <v>915</v>
      </c>
      <c r="C103" s="596"/>
      <c r="D103" s="596"/>
      <c r="E103" s="179"/>
      <c r="F103" s="179"/>
      <c r="G103" s="179"/>
      <c r="H103" s="179"/>
    </row>
    <row r="104" spans="1:8" ht="15">
      <c r="B104" s="213" t="s">
        <v>916</v>
      </c>
      <c r="C104" s="324" t="s">
        <v>917</v>
      </c>
      <c r="D104" s="325">
        <v>462</v>
      </c>
      <c r="E104" s="179"/>
      <c r="F104" s="179"/>
      <c r="G104" s="179"/>
      <c r="H104" s="179"/>
    </row>
    <row r="105" spans="1:8" ht="30">
      <c r="B105" s="326" t="s">
        <v>918</v>
      </c>
      <c r="C105" s="324" t="s">
        <v>919</v>
      </c>
      <c r="D105" s="325">
        <v>138</v>
      </c>
      <c r="E105" s="179"/>
      <c r="F105" s="179"/>
      <c r="G105" s="179"/>
      <c r="H105" s="179"/>
    </row>
    <row r="106" spans="1:8" ht="15">
      <c r="B106" s="600" t="s">
        <v>371</v>
      </c>
      <c r="C106" s="600"/>
      <c r="D106" s="600"/>
      <c r="E106" s="179"/>
      <c r="F106" s="179"/>
      <c r="G106" s="179"/>
      <c r="H106" s="179"/>
    </row>
    <row r="107" spans="1:8" ht="15">
      <c r="B107" s="213" t="s">
        <v>417</v>
      </c>
      <c r="C107" s="324"/>
      <c r="D107" s="325">
        <v>462</v>
      </c>
      <c r="E107" s="179"/>
      <c r="F107" s="179"/>
      <c r="G107" s="179"/>
      <c r="H107" s="179"/>
    </row>
    <row r="108" spans="1:8" ht="15">
      <c r="A108" s="179"/>
      <c r="B108" s="179"/>
      <c r="C108" s="179"/>
      <c r="D108" s="179"/>
      <c r="E108" s="179"/>
      <c r="F108" s="179"/>
      <c r="G108" s="179"/>
      <c r="H108" s="179"/>
    </row>
    <row r="109" spans="1:8" ht="15.75">
      <c r="B109" s="596" t="s">
        <v>418</v>
      </c>
      <c r="C109" s="596"/>
      <c r="D109" s="596"/>
      <c r="E109" s="179"/>
      <c r="F109" s="179"/>
      <c r="G109" s="179"/>
      <c r="H109" s="179"/>
    </row>
    <row r="110" spans="1:8" ht="15">
      <c r="B110" s="594" t="s">
        <v>419</v>
      </c>
      <c r="C110" s="594"/>
      <c r="D110" s="330">
        <v>132</v>
      </c>
      <c r="E110" s="179"/>
      <c r="F110" s="179"/>
      <c r="G110" s="179"/>
      <c r="H110" s="179"/>
    </row>
    <row r="111" spans="1:8" ht="15">
      <c r="B111" s="594" t="s">
        <v>420</v>
      </c>
      <c r="C111" s="594"/>
      <c r="D111" s="330">
        <v>132</v>
      </c>
      <c r="E111" s="179"/>
      <c r="F111" s="179"/>
      <c r="G111" s="179"/>
      <c r="H111" s="179"/>
    </row>
    <row r="112" spans="1:8" ht="15">
      <c r="B112" s="594" t="s">
        <v>421</v>
      </c>
      <c r="C112" s="594"/>
      <c r="D112" s="330">
        <v>462</v>
      </c>
      <c r="E112" s="179"/>
      <c r="F112" s="179"/>
      <c r="G112" s="179"/>
      <c r="H112" s="179"/>
    </row>
    <row r="113" spans="1:8" ht="15">
      <c r="A113" s="173"/>
      <c r="B113" s="173"/>
      <c r="C113" s="173"/>
      <c r="D113" s="173"/>
      <c r="E113" s="173"/>
      <c r="F113" s="179"/>
      <c r="G113" s="179"/>
      <c r="H113" s="179"/>
    </row>
    <row r="114" spans="1:8" ht="15.75">
      <c r="B114" s="596" t="s">
        <v>422</v>
      </c>
      <c r="C114" s="596"/>
      <c r="D114" s="596"/>
      <c r="E114" s="179"/>
      <c r="F114" s="179"/>
      <c r="G114" s="179"/>
      <c r="H114" s="179"/>
    </row>
    <row r="115" spans="1:8" ht="15">
      <c r="B115" s="594" t="s">
        <v>423</v>
      </c>
      <c r="C115" s="594"/>
      <c r="D115" s="330">
        <v>34</v>
      </c>
      <c r="E115" s="179"/>
      <c r="F115" s="179"/>
      <c r="G115" s="179"/>
      <c r="H115" s="179"/>
    </row>
    <row r="116" spans="1:8" ht="15">
      <c r="B116" s="594" t="s">
        <v>424</v>
      </c>
      <c r="C116" s="594"/>
      <c r="D116" s="330">
        <v>234</v>
      </c>
      <c r="E116" s="179"/>
      <c r="F116" s="179"/>
      <c r="G116" s="179"/>
      <c r="H116" s="179"/>
    </row>
    <row r="117" spans="1:8" ht="15">
      <c r="A117" s="173"/>
      <c r="B117" s="173"/>
      <c r="C117" s="173"/>
      <c r="D117" s="173"/>
      <c r="E117" s="173"/>
      <c r="F117" s="179"/>
      <c r="G117" s="179"/>
      <c r="H117" s="179"/>
    </row>
    <row r="118" spans="1:8" ht="15.75">
      <c r="B118" s="596" t="s">
        <v>425</v>
      </c>
      <c r="C118" s="596"/>
      <c r="D118" s="596"/>
      <c r="E118" s="179"/>
      <c r="F118" s="179"/>
      <c r="G118" s="179"/>
      <c r="H118" s="179"/>
    </row>
    <row r="119" spans="1:8" ht="30">
      <c r="B119" s="326" t="s">
        <v>426</v>
      </c>
      <c r="C119" s="324" t="s">
        <v>376</v>
      </c>
      <c r="D119" s="325">
        <v>402</v>
      </c>
      <c r="E119" s="179"/>
      <c r="F119" s="179"/>
      <c r="G119" s="179"/>
      <c r="H119" s="179"/>
    </row>
    <row r="120" spans="1:8" ht="15">
      <c r="A120" s="173"/>
      <c r="B120" s="173"/>
      <c r="C120" s="173"/>
      <c r="D120" s="173"/>
      <c r="E120" s="173"/>
      <c r="F120" s="179"/>
      <c r="G120" s="179"/>
      <c r="H120" s="179"/>
    </row>
    <row r="121" spans="1:8" ht="15.75">
      <c r="B121" s="596" t="s">
        <v>427</v>
      </c>
      <c r="C121" s="596"/>
      <c r="D121" s="596"/>
      <c r="E121" s="179"/>
      <c r="F121" s="179"/>
      <c r="G121" s="179"/>
      <c r="H121" s="179"/>
    </row>
    <row r="122" spans="1:8" ht="15.75">
      <c r="B122" s="596" t="s">
        <v>428</v>
      </c>
      <c r="C122" s="596"/>
      <c r="D122" s="596"/>
      <c r="E122" s="179"/>
      <c r="F122" s="179"/>
      <c r="G122" s="179"/>
      <c r="H122" s="179"/>
    </row>
    <row r="123" spans="1:8" ht="15">
      <c r="B123" s="597" t="s">
        <v>920</v>
      </c>
      <c r="C123" s="597"/>
      <c r="D123" s="597"/>
      <c r="E123" s="179"/>
      <c r="F123" s="179"/>
      <c r="G123" s="179"/>
      <c r="H123" s="179"/>
    </row>
    <row r="124" spans="1:8" ht="15">
      <c r="B124" s="597" t="s">
        <v>429</v>
      </c>
      <c r="C124" s="597"/>
      <c r="D124" s="597"/>
      <c r="E124" s="179"/>
      <c r="F124" s="179"/>
      <c r="G124" s="179"/>
      <c r="H124" s="179"/>
    </row>
    <row r="125" spans="1:8" ht="15">
      <c r="B125" s="597" t="s">
        <v>430</v>
      </c>
      <c r="C125" s="597"/>
      <c r="D125" s="597"/>
      <c r="E125" s="179"/>
      <c r="F125" s="179"/>
      <c r="G125" s="179"/>
      <c r="H125" s="179"/>
    </row>
    <row r="126" spans="1:8" ht="15">
      <c r="B126" s="597" t="s">
        <v>431</v>
      </c>
      <c r="C126" s="597"/>
      <c r="D126" s="597"/>
      <c r="E126" s="179"/>
      <c r="F126" s="179"/>
      <c r="G126" s="179"/>
      <c r="H126" s="179"/>
    </row>
    <row r="127" spans="1:8" ht="15">
      <c r="B127" s="597" t="s">
        <v>432</v>
      </c>
      <c r="C127" s="597"/>
      <c r="D127" s="597"/>
      <c r="E127" s="179"/>
      <c r="F127" s="179"/>
      <c r="G127" s="179"/>
      <c r="H127" s="179"/>
    </row>
    <row r="128" spans="1:8" ht="15">
      <c r="B128" s="597" t="s">
        <v>433</v>
      </c>
      <c r="C128" s="597"/>
      <c r="D128" s="597"/>
      <c r="E128" s="179"/>
      <c r="F128" s="179"/>
      <c r="G128" s="179"/>
      <c r="H128" s="179"/>
    </row>
    <row r="129" spans="2:8" ht="15">
      <c r="B129" s="598" t="s">
        <v>434</v>
      </c>
      <c r="C129" s="598"/>
      <c r="D129" s="598"/>
      <c r="E129" s="179"/>
      <c r="F129" s="179"/>
      <c r="G129" s="179"/>
      <c r="H129" s="179"/>
    </row>
    <row r="130" spans="2:8" ht="15">
      <c r="B130" s="598" t="s">
        <v>435</v>
      </c>
      <c r="C130" s="598"/>
      <c r="D130" s="598"/>
      <c r="E130" s="179"/>
      <c r="F130" s="179"/>
      <c r="G130" s="179"/>
      <c r="H130" s="179"/>
    </row>
    <row r="131" spans="2:8" ht="15">
      <c r="B131" s="599" t="s">
        <v>436</v>
      </c>
      <c r="C131" s="599"/>
      <c r="D131" s="599"/>
      <c r="E131" s="179"/>
      <c r="F131" s="179"/>
      <c r="G131" s="179"/>
      <c r="H131" s="179"/>
    </row>
    <row r="132" spans="2:8" ht="15">
      <c r="B132" s="597" t="s">
        <v>437</v>
      </c>
      <c r="C132" s="597"/>
      <c r="D132" s="597"/>
      <c r="E132" s="179"/>
      <c r="F132" s="179"/>
      <c r="G132" s="179"/>
      <c r="H132" s="179"/>
    </row>
    <row r="133" spans="2:8" ht="15">
      <c r="B133" s="597" t="s">
        <v>438</v>
      </c>
      <c r="C133" s="597"/>
      <c r="D133" s="597"/>
      <c r="E133" s="179"/>
      <c r="F133" s="179"/>
      <c r="G133" s="179"/>
      <c r="H133" s="179"/>
    </row>
    <row r="134" spans="2:8" ht="15">
      <c r="B134" s="597" t="s">
        <v>439</v>
      </c>
      <c r="C134" s="597"/>
      <c r="D134" s="597"/>
      <c r="E134" s="179"/>
      <c r="F134" s="179"/>
      <c r="G134" s="179"/>
      <c r="H134" s="179"/>
    </row>
    <row r="135" spans="2:8" ht="15">
      <c r="B135" s="597" t="s">
        <v>440</v>
      </c>
      <c r="C135" s="597"/>
      <c r="D135" s="597"/>
      <c r="E135" s="179"/>
      <c r="F135" s="179"/>
      <c r="G135" s="179"/>
      <c r="H135" s="179"/>
    </row>
    <row r="136" spans="2:8" ht="15">
      <c r="B136" s="597" t="s">
        <v>441</v>
      </c>
      <c r="C136" s="597"/>
      <c r="D136" s="597"/>
      <c r="E136" s="179"/>
      <c r="F136" s="179"/>
      <c r="G136" s="179"/>
      <c r="H136" s="179"/>
    </row>
    <row r="137" spans="2:8" ht="15">
      <c r="B137" s="597" t="s">
        <v>442</v>
      </c>
      <c r="C137" s="597"/>
      <c r="D137" s="597"/>
      <c r="E137" s="179"/>
      <c r="F137" s="179"/>
      <c r="G137" s="179"/>
      <c r="H137" s="179"/>
    </row>
    <row r="138" spans="2:8" ht="15">
      <c r="B138" s="597" t="s">
        <v>709</v>
      </c>
      <c r="C138" s="597"/>
      <c r="D138" s="597"/>
      <c r="E138" s="179"/>
      <c r="F138" s="179"/>
      <c r="G138" s="179"/>
      <c r="H138" s="179"/>
    </row>
    <row r="139" spans="2:8" ht="15.75">
      <c r="B139" s="596" t="s">
        <v>443</v>
      </c>
      <c r="C139" s="596"/>
      <c r="D139" s="596"/>
      <c r="E139" s="179"/>
      <c r="F139" s="179"/>
      <c r="G139" s="179"/>
      <c r="H139" s="179"/>
    </row>
    <row r="140" spans="2:8" ht="15">
      <c r="B140" s="597" t="s">
        <v>444</v>
      </c>
      <c r="C140" s="597"/>
      <c r="D140" s="597"/>
      <c r="E140" s="179"/>
      <c r="F140" s="179"/>
      <c r="G140" s="179"/>
      <c r="H140" s="179"/>
    </row>
    <row r="141" spans="2:8" ht="15">
      <c r="B141" s="597" t="s">
        <v>445</v>
      </c>
      <c r="C141" s="597"/>
      <c r="D141" s="597"/>
      <c r="E141" s="179"/>
      <c r="F141" s="179"/>
      <c r="G141" s="179"/>
      <c r="H141" s="179"/>
    </row>
    <row r="142" spans="2:8" ht="15">
      <c r="B142" s="597" t="s">
        <v>446</v>
      </c>
      <c r="C142" s="597"/>
      <c r="D142" s="597"/>
      <c r="E142" s="179"/>
      <c r="F142" s="179"/>
      <c r="G142" s="179"/>
      <c r="H142" s="179"/>
    </row>
    <row r="143" spans="2:8" ht="15">
      <c r="B143" s="597" t="s">
        <v>447</v>
      </c>
      <c r="C143" s="597"/>
      <c r="D143" s="597"/>
      <c r="E143" s="179"/>
      <c r="F143" s="179"/>
      <c r="G143" s="179"/>
      <c r="H143" s="179"/>
    </row>
    <row r="144" spans="2:8" ht="15">
      <c r="B144" s="597" t="s">
        <v>448</v>
      </c>
      <c r="C144" s="597"/>
      <c r="D144" s="597"/>
      <c r="E144" s="179"/>
      <c r="F144" s="179"/>
      <c r="G144" s="179"/>
      <c r="H144" s="179"/>
    </row>
    <row r="145" spans="2:8" ht="15">
      <c r="B145" s="597" t="s">
        <v>449</v>
      </c>
      <c r="C145" s="597"/>
      <c r="D145" s="597"/>
      <c r="E145" s="179"/>
      <c r="F145" s="179"/>
      <c r="G145" s="179"/>
      <c r="H145" s="179"/>
    </row>
    <row r="146" spans="2:8" ht="15">
      <c r="B146" s="597" t="s">
        <v>450</v>
      </c>
      <c r="C146" s="597"/>
      <c r="D146" s="597"/>
      <c r="E146" s="179"/>
      <c r="F146" s="179"/>
      <c r="G146" s="179"/>
      <c r="H146" s="179"/>
    </row>
    <row r="147" spans="2:8" ht="15">
      <c r="B147" s="597" t="s">
        <v>451</v>
      </c>
      <c r="C147" s="597"/>
      <c r="D147" s="597"/>
      <c r="E147" s="179"/>
      <c r="F147" s="179"/>
      <c r="G147" s="179"/>
      <c r="H147" s="179"/>
    </row>
    <row r="148" spans="2:8" ht="15">
      <c r="B148" s="597" t="s">
        <v>452</v>
      </c>
      <c r="C148" s="597"/>
      <c r="D148" s="597"/>
      <c r="E148" s="179"/>
      <c r="F148" s="179"/>
      <c r="G148" s="179"/>
      <c r="H148" s="179"/>
    </row>
    <row r="149" spans="2:8" ht="15">
      <c r="B149" s="131"/>
      <c r="C149" s="179"/>
      <c r="D149" s="179"/>
      <c r="E149" s="179"/>
      <c r="F149" s="179"/>
      <c r="G149" s="179"/>
      <c r="H149" s="179"/>
    </row>
    <row r="150" spans="2:8" ht="15">
      <c r="B150" s="131"/>
      <c r="C150" s="179"/>
      <c r="D150" s="179"/>
      <c r="E150" s="179"/>
      <c r="F150" s="179"/>
      <c r="G150" s="179"/>
      <c r="H150" s="179"/>
    </row>
    <row r="151" spans="2:8" ht="15">
      <c r="B151" s="131"/>
      <c r="C151" s="179"/>
      <c r="D151" s="179"/>
      <c r="E151" s="179"/>
      <c r="F151" s="179"/>
      <c r="G151" s="179"/>
      <c r="H151" s="179"/>
    </row>
    <row r="152" spans="2:8" ht="15">
      <c r="B152" s="131"/>
      <c r="C152" s="179"/>
      <c r="D152" s="179"/>
      <c r="E152" s="179"/>
      <c r="F152" s="179"/>
      <c r="G152" s="179"/>
      <c r="H152" s="179"/>
    </row>
    <row r="153" spans="2:8" ht="15">
      <c r="B153" s="131"/>
      <c r="C153" s="179"/>
      <c r="D153" s="179"/>
      <c r="E153" s="179"/>
      <c r="F153" s="179"/>
      <c r="G153" s="179"/>
      <c r="H153" s="179"/>
    </row>
    <row r="154" spans="2:8" ht="15">
      <c r="B154" s="131"/>
      <c r="C154" s="179"/>
      <c r="D154" s="179"/>
      <c r="E154" s="179"/>
      <c r="F154" s="179"/>
      <c r="G154" s="179"/>
      <c r="H154" s="179"/>
    </row>
    <row r="155" spans="2:8" ht="15">
      <c r="B155" s="131"/>
      <c r="C155" s="179"/>
      <c r="D155" s="179"/>
      <c r="E155" s="179"/>
      <c r="F155" s="179"/>
      <c r="G155" s="179"/>
      <c r="H155" s="179"/>
    </row>
    <row r="156" spans="2:8" ht="15">
      <c r="B156" s="131"/>
      <c r="C156" s="179"/>
      <c r="D156" s="179"/>
      <c r="E156" s="179"/>
      <c r="F156" s="179"/>
      <c r="G156" s="179"/>
      <c r="H156" s="179"/>
    </row>
    <row r="157" spans="2:8" ht="15">
      <c r="B157" s="131"/>
      <c r="C157" s="179"/>
      <c r="D157" s="179"/>
      <c r="E157" s="179"/>
      <c r="F157" s="179"/>
      <c r="G157" s="179"/>
      <c r="H157" s="179"/>
    </row>
    <row r="158" spans="2:8" ht="15">
      <c r="B158" s="131"/>
      <c r="C158" s="179"/>
      <c r="D158" s="179"/>
      <c r="E158" s="179"/>
      <c r="F158" s="179"/>
      <c r="G158" s="179"/>
      <c r="H158" s="179"/>
    </row>
    <row r="159" spans="2:8" ht="15">
      <c r="B159" s="131"/>
      <c r="C159" s="179"/>
      <c r="D159" s="179"/>
      <c r="E159" s="179"/>
      <c r="F159" s="179"/>
      <c r="G159" s="179"/>
      <c r="H159" s="179"/>
    </row>
    <row r="160" spans="2:8" ht="15">
      <c r="B160" s="131"/>
      <c r="C160" s="179"/>
      <c r="D160" s="179"/>
      <c r="E160" s="179"/>
      <c r="F160" s="179"/>
      <c r="G160" s="179"/>
      <c r="H160" s="179"/>
    </row>
    <row r="161" spans="2:8" ht="15">
      <c r="B161" s="131"/>
      <c r="C161" s="179"/>
      <c r="D161" s="179"/>
      <c r="E161" s="179"/>
      <c r="F161" s="179"/>
      <c r="G161" s="179"/>
      <c r="H161" s="179"/>
    </row>
    <row r="162" spans="2:8" ht="15">
      <c r="B162" s="131"/>
      <c r="C162" s="179"/>
      <c r="D162" s="179"/>
      <c r="E162" s="179"/>
      <c r="F162" s="179"/>
      <c r="G162" s="179"/>
      <c r="H162" s="179"/>
    </row>
    <row r="163" spans="2:8" ht="15">
      <c r="B163" s="131"/>
      <c r="C163" s="179"/>
      <c r="D163" s="179"/>
      <c r="E163" s="179"/>
      <c r="F163" s="179"/>
      <c r="G163" s="179"/>
      <c r="H163" s="179"/>
    </row>
    <row r="164" spans="2:8" ht="15">
      <c r="B164" s="131"/>
      <c r="C164" s="179"/>
      <c r="D164" s="179"/>
      <c r="E164" s="179"/>
      <c r="F164" s="179"/>
      <c r="G164" s="179"/>
      <c r="H164" s="179"/>
    </row>
    <row r="165" spans="2:8" ht="15">
      <c r="B165" s="131"/>
      <c r="C165" s="179"/>
      <c r="D165" s="179"/>
      <c r="E165" s="179"/>
      <c r="F165" s="179"/>
      <c r="G165" s="179"/>
      <c r="H165" s="179"/>
    </row>
    <row r="166" spans="2:8" ht="15">
      <c r="B166" s="131"/>
      <c r="C166" s="179"/>
      <c r="D166" s="179"/>
      <c r="E166" s="179"/>
      <c r="F166" s="179"/>
      <c r="G166" s="179"/>
      <c r="H166" s="179"/>
    </row>
    <row r="167" spans="2:8" ht="15">
      <c r="B167" s="131"/>
      <c r="C167" s="179"/>
      <c r="D167" s="179"/>
      <c r="E167" s="179"/>
      <c r="F167" s="179"/>
      <c r="G167" s="179"/>
      <c r="H167" s="179"/>
    </row>
    <row r="168" spans="2:8" ht="15">
      <c r="B168" s="131"/>
      <c r="C168" s="179"/>
      <c r="D168" s="179"/>
      <c r="E168" s="179"/>
      <c r="F168" s="179"/>
      <c r="G168" s="179"/>
      <c r="H168" s="179"/>
    </row>
    <row r="169" spans="2:8" ht="15">
      <c r="B169" s="131"/>
      <c r="C169" s="179"/>
      <c r="D169" s="179"/>
      <c r="E169" s="179"/>
      <c r="F169" s="179"/>
      <c r="G169" s="179"/>
      <c r="H169" s="179"/>
    </row>
    <row r="170" spans="2:8" ht="15">
      <c r="B170" s="131"/>
      <c r="C170" s="179"/>
      <c r="D170" s="179"/>
      <c r="E170" s="179"/>
      <c r="F170" s="179"/>
      <c r="G170" s="179"/>
      <c r="H170" s="179"/>
    </row>
    <row r="171" spans="2:8" ht="15">
      <c r="B171" s="131"/>
      <c r="C171" s="179"/>
      <c r="D171" s="179"/>
      <c r="E171" s="179"/>
      <c r="F171" s="179"/>
      <c r="G171" s="179"/>
      <c r="H171" s="179"/>
    </row>
    <row r="172" spans="2:8" ht="15">
      <c r="B172" s="131"/>
      <c r="C172" s="179"/>
      <c r="D172" s="179"/>
      <c r="E172" s="179"/>
      <c r="F172" s="179"/>
      <c r="G172" s="179"/>
      <c r="H172" s="179"/>
    </row>
    <row r="173" spans="2:8" ht="15">
      <c r="B173" s="131"/>
      <c r="C173" s="179"/>
      <c r="D173" s="179"/>
      <c r="E173" s="179"/>
      <c r="F173" s="179"/>
      <c r="G173" s="179"/>
      <c r="H173" s="179"/>
    </row>
    <row r="174" spans="2:8" ht="15">
      <c r="B174" s="131"/>
      <c r="C174" s="179"/>
      <c r="D174" s="179"/>
      <c r="E174" s="179"/>
      <c r="F174" s="179"/>
      <c r="G174" s="179"/>
      <c r="H174" s="179"/>
    </row>
    <row r="175" spans="2:8" ht="15">
      <c r="B175" s="131"/>
      <c r="C175" s="179"/>
      <c r="D175" s="179"/>
      <c r="E175" s="179"/>
      <c r="F175" s="179"/>
      <c r="G175" s="179"/>
      <c r="H175" s="179"/>
    </row>
    <row r="176" spans="2:8" ht="15">
      <c r="B176" s="131"/>
      <c r="C176" s="179"/>
      <c r="D176" s="179"/>
      <c r="E176" s="179"/>
      <c r="F176" s="179"/>
      <c r="G176" s="179"/>
      <c r="H176" s="179"/>
    </row>
    <row r="177" spans="2:8" ht="15">
      <c r="B177" s="131"/>
      <c r="C177" s="179"/>
      <c r="D177" s="179"/>
      <c r="E177" s="179"/>
      <c r="F177" s="179"/>
      <c r="G177" s="179"/>
      <c r="H177" s="179"/>
    </row>
    <row r="178" spans="2:8" ht="15">
      <c r="B178" s="131"/>
      <c r="C178" s="179"/>
      <c r="D178" s="179"/>
      <c r="E178" s="179"/>
      <c r="F178" s="179"/>
      <c r="G178" s="179"/>
      <c r="H178" s="179"/>
    </row>
    <row r="179" spans="2:8" ht="15">
      <c r="B179" s="131"/>
      <c r="C179" s="179"/>
      <c r="D179" s="179"/>
      <c r="E179" s="179"/>
      <c r="F179" s="179"/>
      <c r="G179" s="179"/>
      <c r="H179" s="179"/>
    </row>
    <row r="180" spans="2:8" ht="15">
      <c r="B180" s="131"/>
      <c r="C180" s="179"/>
      <c r="D180" s="179"/>
      <c r="E180" s="179"/>
      <c r="F180" s="179"/>
      <c r="G180" s="179"/>
      <c r="H180" s="179"/>
    </row>
    <row r="181" spans="2:8" ht="15">
      <c r="B181" s="131"/>
      <c r="C181" s="179"/>
      <c r="D181" s="179"/>
      <c r="E181" s="179"/>
      <c r="F181" s="179"/>
      <c r="G181" s="179"/>
      <c r="H181" s="179"/>
    </row>
    <row r="182" spans="2:8" ht="15">
      <c r="B182" s="131"/>
      <c r="C182" s="179"/>
      <c r="D182" s="179"/>
      <c r="E182" s="179"/>
      <c r="F182" s="179"/>
      <c r="G182" s="179"/>
      <c r="H182" s="179"/>
    </row>
  </sheetData>
  <mergeCells count="92">
    <mergeCell ref="B33:D33"/>
    <mergeCell ref="B18:D18"/>
    <mergeCell ref="B19:D19"/>
    <mergeCell ref="B24:D24"/>
    <mergeCell ref="B31:D31"/>
    <mergeCell ref="B26:D26"/>
    <mergeCell ref="B3:D3"/>
    <mergeCell ref="B5:D5"/>
    <mergeCell ref="B9:D9"/>
    <mergeCell ref="B11:D11"/>
    <mergeCell ref="B14:D14"/>
    <mergeCell ref="B63:D63"/>
    <mergeCell ref="B37:D37"/>
    <mergeCell ref="B40:D40"/>
    <mergeCell ref="B42:D42"/>
    <mergeCell ref="B45:D45"/>
    <mergeCell ref="B48:D48"/>
    <mergeCell ref="B50:D50"/>
    <mergeCell ref="B53:D53"/>
    <mergeCell ref="B55:D55"/>
    <mergeCell ref="B58:D58"/>
    <mergeCell ref="B60:D60"/>
    <mergeCell ref="B65:D65"/>
    <mergeCell ref="B71:C71"/>
    <mergeCell ref="B75:C75"/>
    <mergeCell ref="B76:C76"/>
    <mergeCell ref="B77:C77"/>
    <mergeCell ref="B67:D67"/>
    <mergeCell ref="B69:D69"/>
    <mergeCell ref="B70:C70"/>
    <mergeCell ref="B72:C72"/>
    <mergeCell ref="B74:D74"/>
    <mergeCell ref="B90:C90"/>
    <mergeCell ref="B91:C91"/>
    <mergeCell ref="B93:C93"/>
    <mergeCell ref="B96:C96"/>
    <mergeCell ref="B98:D98"/>
    <mergeCell ref="B131:D131"/>
    <mergeCell ref="B137:D137"/>
    <mergeCell ref="B138:D138"/>
    <mergeCell ref="B101:C101"/>
    <mergeCell ref="B112:C112"/>
    <mergeCell ref="B106:D106"/>
    <mergeCell ref="B109:D109"/>
    <mergeCell ref="B110:C110"/>
    <mergeCell ref="B111:C111"/>
    <mergeCell ref="B122:D122"/>
    <mergeCell ref="B114:D114"/>
    <mergeCell ref="B115:C115"/>
    <mergeCell ref="B116:C116"/>
    <mergeCell ref="B118:D118"/>
    <mergeCell ref="B121:D121"/>
    <mergeCell ref="B145:D145"/>
    <mergeCell ref="B146:D146"/>
    <mergeCell ref="B147:D147"/>
    <mergeCell ref="B148:D148"/>
    <mergeCell ref="B95:D95"/>
    <mergeCell ref="B126:D126"/>
    <mergeCell ref="B127:D127"/>
    <mergeCell ref="B142:D142"/>
    <mergeCell ref="B143:D143"/>
    <mergeCell ref="B132:D132"/>
    <mergeCell ref="B123:D123"/>
    <mergeCell ref="B124:D124"/>
    <mergeCell ref="B125:D125"/>
    <mergeCell ref="B128:D128"/>
    <mergeCell ref="B129:D129"/>
    <mergeCell ref="B130:D130"/>
    <mergeCell ref="B144:D144"/>
    <mergeCell ref="B133:D133"/>
    <mergeCell ref="B134:D134"/>
    <mergeCell ref="B135:D135"/>
    <mergeCell ref="B136:D136"/>
    <mergeCell ref="B139:D139"/>
    <mergeCell ref="B140:D140"/>
    <mergeCell ref="B141:D141"/>
    <mergeCell ref="B99:C99"/>
    <mergeCell ref="B80:C80"/>
    <mergeCell ref="B78:C78"/>
    <mergeCell ref="B79:C79"/>
    <mergeCell ref="B103:D103"/>
    <mergeCell ref="B100:C100"/>
    <mergeCell ref="B92:C92"/>
    <mergeCell ref="B81:C81"/>
    <mergeCell ref="B82:C82"/>
    <mergeCell ref="B83:C83"/>
    <mergeCell ref="B84:C84"/>
    <mergeCell ref="B85:C85"/>
    <mergeCell ref="B86:C86"/>
    <mergeCell ref="B87:C87"/>
    <mergeCell ref="B88:C88"/>
    <mergeCell ref="B89:C89"/>
  </mergeCell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pageSetUpPr fitToPage="1"/>
  </sheetPr>
  <dimension ref="B1:N130"/>
  <sheetViews>
    <sheetView showGridLines="0" zoomScale="87" zoomScaleNormal="87" zoomScaleSheetLayoutView="85" workbookViewId="0">
      <pane xSplit="5" ySplit="5" topLeftCell="F6" activePane="bottomRight" state="frozen"/>
      <selection pane="topRight" activeCell="F1" sqref="F1"/>
      <selection pane="bottomLeft" activeCell="A6" sqref="A6"/>
      <selection pane="bottomRight" activeCell="P26" sqref="P26"/>
    </sheetView>
  </sheetViews>
  <sheetFormatPr defaultColWidth="9.140625" defaultRowHeight="15"/>
  <cols>
    <col min="1" max="1" width="5" style="96" customWidth="1"/>
    <col min="2" max="2" width="4.7109375" style="96" customWidth="1"/>
    <col min="3" max="3" width="4.5703125" style="96" customWidth="1"/>
    <col min="4" max="4" width="60.5703125" style="96" customWidth="1"/>
    <col min="5" max="5" width="7.140625" style="289" customWidth="1"/>
    <col min="6" max="6" width="13.5703125" style="98" customWidth="1"/>
    <col min="7" max="7" width="2.5703125" style="98" customWidth="1"/>
    <col min="8" max="8" width="13.5703125" style="98" customWidth="1"/>
    <col min="9" max="9" width="2.140625" style="98" customWidth="1"/>
    <col min="10" max="10" width="9.140625" style="99" customWidth="1"/>
    <col min="11" max="11" width="2.140625" style="98" customWidth="1"/>
    <col min="12" max="12" width="13.5703125" style="98" customWidth="1"/>
    <col min="13" max="13" width="2" style="96" customWidth="1"/>
    <col min="14" max="16384" width="9.140625" style="96"/>
  </cols>
  <sheetData>
    <row r="1" spans="2:14" ht="10.5" customHeight="1"/>
    <row r="2" spans="2:14" s="93" customFormat="1" ht="25.5" customHeight="1">
      <c r="B2" s="200" t="s">
        <v>170</v>
      </c>
      <c r="E2" s="290"/>
      <c r="F2" s="291"/>
      <c r="G2" s="291"/>
      <c r="H2" s="291"/>
      <c r="I2" s="291"/>
      <c r="J2" s="94"/>
      <c r="K2" s="291"/>
      <c r="L2" s="291"/>
    </row>
    <row r="3" spans="2:14" ht="15.75">
      <c r="F3" s="97" t="s">
        <v>757</v>
      </c>
      <c r="G3" s="291"/>
      <c r="H3" s="97" t="s">
        <v>932</v>
      </c>
      <c r="I3" s="291"/>
      <c r="J3" s="98"/>
      <c r="K3" s="291"/>
      <c r="L3" s="97" t="s">
        <v>932</v>
      </c>
      <c r="M3" s="93"/>
      <c r="N3" s="292"/>
    </row>
    <row r="4" spans="2:14" s="211" customFormat="1" ht="31.5">
      <c r="F4" s="293" t="s">
        <v>30</v>
      </c>
      <c r="G4" s="294"/>
      <c r="H4" s="295" t="s">
        <v>799</v>
      </c>
      <c r="I4" s="294"/>
      <c r="J4" s="296" t="s">
        <v>29</v>
      </c>
      <c r="K4" s="294"/>
      <c r="L4" s="295" t="s">
        <v>28</v>
      </c>
      <c r="M4" s="297"/>
    </row>
    <row r="5" spans="2:14" ht="15.75">
      <c r="B5" s="104"/>
      <c r="E5" s="298"/>
      <c r="F5" s="299" t="s">
        <v>296</v>
      </c>
      <c r="G5" s="300"/>
      <c r="H5" s="301" t="s">
        <v>296</v>
      </c>
      <c r="I5" s="300"/>
      <c r="J5" s="301" t="s">
        <v>296</v>
      </c>
      <c r="K5" s="300"/>
      <c r="L5" s="269" t="s">
        <v>690</v>
      </c>
      <c r="M5" s="302"/>
    </row>
    <row r="6" spans="2:14" s="104" customFormat="1" ht="15.75">
      <c r="C6" s="104" t="s">
        <v>113</v>
      </c>
      <c r="E6" s="303"/>
      <c r="F6" s="304"/>
      <c r="G6" s="304"/>
      <c r="H6" s="151"/>
      <c r="I6" s="304"/>
      <c r="J6" s="305"/>
      <c r="K6" s="294"/>
      <c r="L6" s="306"/>
      <c r="M6" s="116"/>
    </row>
    <row r="7" spans="2:14" ht="15.75">
      <c r="B7" s="104"/>
      <c r="D7" s="96" t="s">
        <v>114</v>
      </c>
      <c r="F7" s="275"/>
      <c r="G7" s="275"/>
      <c r="I7" s="275"/>
      <c r="K7" s="275"/>
      <c r="L7" s="307"/>
      <c r="M7" s="272"/>
    </row>
    <row r="8" spans="2:14" ht="15.75">
      <c r="B8" s="104"/>
      <c r="D8" s="96" t="s">
        <v>115</v>
      </c>
      <c r="F8" s="308">
        <v>4.1978999999999997</v>
      </c>
      <c r="G8" s="308"/>
      <c r="H8" s="99">
        <f>+F8*1.05</f>
        <v>4.4077950000000001</v>
      </c>
      <c r="I8" s="308"/>
      <c r="J8" s="309">
        <v>0</v>
      </c>
      <c r="K8" s="308"/>
      <c r="L8" s="99">
        <f>H8+J8</f>
        <v>4.4077950000000001</v>
      </c>
      <c r="M8" s="272"/>
    </row>
    <row r="9" spans="2:14" ht="15.75">
      <c r="B9" s="104"/>
      <c r="D9" s="96" t="s">
        <v>116</v>
      </c>
      <c r="F9" s="308">
        <v>11.127900000000002</v>
      </c>
      <c r="G9" s="308"/>
      <c r="H9" s="99">
        <f>+F9*1.05</f>
        <v>11.684295000000002</v>
      </c>
      <c r="I9" s="308"/>
      <c r="J9" s="99">
        <f>H9*0.2</f>
        <v>2.3368590000000005</v>
      </c>
      <c r="K9" s="308"/>
      <c r="L9" s="99">
        <f>H9+J9</f>
        <v>14.021154000000003</v>
      </c>
      <c r="M9" s="272"/>
    </row>
    <row r="10" spans="2:14" ht="15.75">
      <c r="B10" s="104"/>
      <c r="F10" s="308"/>
      <c r="G10" s="308"/>
      <c r="H10" s="99"/>
      <c r="I10" s="308"/>
      <c r="K10" s="308"/>
      <c r="L10" s="99"/>
      <c r="M10" s="272"/>
    </row>
    <row r="11" spans="2:14" ht="15.75">
      <c r="B11" s="104"/>
      <c r="D11" s="96" t="s">
        <v>117</v>
      </c>
      <c r="F11" s="308">
        <v>14.800800000000001</v>
      </c>
      <c r="G11" s="308"/>
      <c r="H11" s="99">
        <f t="shared" ref="H11:H12" si="0">+F11*1.05</f>
        <v>15.540840000000001</v>
      </c>
      <c r="I11" s="308"/>
      <c r="J11" s="309">
        <v>0</v>
      </c>
      <c r="K11" s="308"/>
      <c r="L11" s="99">
        <f>H11+J11</f>
        <v>15.540840000000001</v>
      </c>
      <c r="M11" s="272"/>
    </row>
    <row r="12" spans="2:14" ht="15.75">
      <c r="B12" s="104"/>
      <c r="D12" s="96" t="s">
        <v>116</v>
      </c>
      <c r="F12" s="308">
        <v>10.8171</v>
      </c>
      <c r="G12" s="308"/>
      <c r="H12" s="99">
        <f t="shared" si="0"/>
        <v>11.357955</v>
      </c>
      <c r="I12" s="308"/>
      <c r="J12" s="99">
        <f>H12*0.2</f>
        <v>2.2715910000000004</v>
      </c>
      <c r="K12" s="308"/>
      <c r="L12" s="99">
        <f>H12+J12</f>
        <v>13.629546000000001</v>
      </c>
      <c r="M12" s="272"/>
    </row>
    <row r="13" spans="2:14" ht="15.75">
      <c r="B13" s="104"/>
      <c r="F13" s="308"/>
      <c r="G13" s="308"/>
      <c r="H13" s="99"/>
      <c r="I13" s="308"/>
      <c r="K13" s="308"/>
      <c r="L13" s="99"/>
      <c r="M13" s="272"/>
    </row>
    <row r="14" spans="2:14" ht="15.75">
      <c r="B14" s="104"/>
      <c r="D14" s="96" t="s">
        <v>118</v>
      </c>
      <c r="F14" s="308">
        <v>61.271700000000003</v>
      </c>
      <c r="G14" s="308"/>
      <c r="H14" s="99">
        <f t="shared" ref="H14:H15" si="1">+F14*1.05</f>
        <v>64.335284999999999</v>
      </c>
      <c r="I14" s="308"/>
      <c r="J14" s="309">
        <v>0</v>
      </c>
      <c r="K14" s="308"/>
      <c r="L14" s="99">
        <f>H14+J14</f>
        <v>64.335284999999999</v>
      </c>
      <c r="M14" s="272"/>
    </row>
    <row r="15" spans="2:14" ht="15.75">
      <c r="B15" s="104"/>
      <c r="D15" s="96" t="s">
        <v>116</v>
      </c>
      <c r="F15" s="308">
        <v>11.127900000000002</v>
      </c>
      <c r="G15" s="308"/>
      <c r="H15" s="99">
        <f t="shared" si="1"/>
        <v>11.684295000000002</v>
      </c>
      <c r="I15" s="308"/>
      <c r="J15" s="99">
        <f>H15*0.2</f>
        <v>2.3368590000000005</v>
      </c>
      <c r="K15" s="308"/>
      <c r="L15" s="99">
        <f>H15+J15</f>
        <v>14.021154000000003</v>
      </c>
      <c r="M15" s="272"/>
    </row>
    <row r="16" spans="2:14" ht="15.75">
      <c r="B16" s="104"/>
      <c r="F16" s="308"/>
      <c r="G16" s="308"/>
      <c r="H16" s="99"/>
      <c r="I16" s="308"/>
      <c r="K16" s="308"/>
      <c r="L16" s="105"/>
      <c r="M16" s="272"/>
    </row>
    <row r="17" spans="2:13" ht="15.75">
      <c r="B17" s="104"/>
      <c r="D17" s="96" t="s">
        <v>120</v>
      </c>
      <c r="F17" s="308"/>
      <c r="G17" s="308"/>
      <c r="H17" s="99"/>
      <c r="I17" s="308"/>
      <c r="K17" s="308"/>
      <c r="L17" s="105"/>
      <c r="M17" s="272"/>
    </row>
    <row r="18" spans="2:13" ht="15.75">
      <c r="B18" s="104"/>
      <c r="D18" s="96" t="s">
        <v>119</v>
      </c>
      <c r="F18" s="308"/>
      <c r="G18" s="308"/>
      <c r="H18" s="99"/>
      <c r="I18" s="308"/>
      <c r="K18" s="308"/>
      <c r="L18" s="105"/>
      <c r="M18" s="272"/>
    </row>
    <row r="19" spans="2:13">
      <c r="F19" s="308"/>
      <c r="G19" s="308"/>
      <c r="H19" s="99"/>
      <c r="I19" s="308"/>
      <c r="K19" s="308"/>
      <c r="L19" s="99"/>
      <c r="M19" s="272"/>
    </row>
    <row r="20" spans="2:13">
      <c r="C20" s="96" t="s">
        <v>8</v>
      </c>
      <c r="F20" s="308">
        <v>186.6858</v>
      </c>
      <c r="G20" s="308"/>
      <c r="H20" s="99">
        <v>196.02</v>
      </c>
      <c r="I20" s="308"/>
      <c r="J20" s="99">
        <f>H20*0.2</f>
        <v>39.204000000000008</v>
      </c>
      <c r="K20" s="308"/>
      <c r="L20" s="99">
        <f>H20+J20</f>
        <v>235.22400000000002</v>
      </c>
      <c r="M20" s="272"/>
    </row>
    <row r="21" spans="2:13">
      <c r="F21" s="308"/>
      <c r="G21" s="308"/>
      <c r="H21" s="99"/>
      <c r="I21" s="308"/>
      <c r="K21" s="308"/>
      <c r="L21" s="99"/>
      <c r="M21" s="272"/>
    </row>
    <row r="22" spans="2:13">
      <c r="C22" s="96" t="s">
        <v>7</v>
      </c>
      <c r="F22" s="308"/>
      <c r="G22" s="308"/>
      <c r="H22" s="99"/>
      <c r="I22" s="308"/>
      <c r="J22" s="99" t="s">
        <v>32</v>
      </c>
      <c r="K22" s="308"/>
      <c r="L22" s="99"/>
      <c r="M22" s="272"/>
    </row>
    <row r="23" spans="2:13">
      <c r="D23" s="96" t="s">
        <v>6</v>
      </c>
      <c r="F23" s="308">
        <v>11.127900000000002</v>
      </c>
      <c r="G23" s="308"/>
      <c r="H23" s="99">
        <f>+F23*1.05</f>
        <v>11.684295000000002</v>
      </c>
      <c r="I23" s="308"/>
      <c r="J23" s="99">
        <f>H23*0.2</f>
        <v>2.3368590000000005</v>
      </c>
      <c r="K23" s="308"/>
      <c r="L23" s="99">
        <f>H23+J23</f>
        <v>14.021154000000003</v>
      </c>
      <c r="M23" s="272"/>
    </row>
    <row r="24" spans="2:13">
      <c r="F24" s="308"/>
      <c r="G24" s="308"/>
      <c r="H24" s="99"/>
      <c r="I24" s="308"/>
      <c r="K24" s="308"/>
      <c r="L24" s="99"/>
      <c r="M24" s="272"/>
    </row>
    <row r="25" spans="2:13">
      <c r="C25" s="96" t="s">
        <v>67</v>
      </c>
      <c r="F25" s="308"/>
      <c r="G25" s="308"/>
      <c r="H25" s="99"/>
      <c r="I25" s="308"/>
      <c r="K25" s="308"/>
      <c r="L25" s="99"/>
      <c r="M25" s="272"/>
    </row>
    <row r="26" spans="2:13">
      <c r="C26" s="96" t="s">
        <v>68</v>
      </c>
      <c r="F26" s="308">
        <v>20.37</v>
      </c>
      <c r="G26" s="308"/>
      <c r="H26" s="99">
        <f>+F26*1.05</f>
        <v>21.388500000000001</v>
      </c>
      <c r="I26" s="308"/>
      <c r="J26" s="99">
        <f>H26*0.2</f>
        <v>4.2777000000000003</v>
      </c>
      <c r="K26" s="243"/>
      <c r="L26" s="99">
        <f>H26+J26</f>
        <v>25.6662</v>
      </c>
      <c r="M26" s="272"/>
    </row>
    <row r="27" spans="2:13">
      <c r="F27" s="308"/>
      <c r="G27" s="308"/>
      <c r="H27" s="99"/>
      <c r="I27" s="308"/>
      <c r="J27" s="99" t="s">
        <v>0</v>
      </c>
      <c r="K27" s="308"/>
      <c r="L27" s="99"/>
      <c r="M27" s="272"/>
    </row>
    <row r="28" spans="2:13">
      <c r="C28" s="96" t="s">
        <v>97</v>
      </c>
      <c r="F28" s="308"/>
      <c r="G28" s="308"/>
      <c r="H28" s="99"/>
      <c r="I28" s="310"/>
      <c r="J28" s="311"/>
      <c r="K28" s="308"/>
      <c r="L28" s="106"/>
      <c r="M28" s="272"/>
    </row>
    <row r="29" spans="2:13">
      <c r="C29" s="96" t="s">
        <v>68</v>
      </c>
      <c r="F29" s="308">
        <v>18.003300000000007</v>
      </c>
      <c r="G29" s="308"/>
      <c r="H29" s="99">
        <f>+F29*1.05</f>
        <v>18.903465000000008</v>
      </c>
      <c r="I29" s="310"/>
      <c r="J29" s="99">
        <f>H29*0.2</f>
        <v>3.7806930000000016</v>
      </c>
      <c r="K29" s="243"/>
      <c r="L29" s="99">
        <f>H29+J29</f>
        <v>22.684158000000011</v>
      </c>
      <c r="M29" s="272"/>
    </row>
    <row r="30" spans="2:13">
      <c r="F30" s="310"/>
      <c r="G30" s="310"/>
      <c r="H30" s="99"/>
      <c r="I30" s="310"/>
      <c r="K30" s="308"/>
      <c r="L30" s="106"/>
      <c r="M30" s="272"/>
    </row>
    <row r="31" spans="2:13">
      <c r="C31" s="607" t="s">
        <v>5</v>
      </c>
      <c r="D31" s="607"/>
      <c r="F31" s="308"/>
      <c r="G31" s="308"/>
      <c r="H31" s="99"/>
      <c r="I31" s="308"/>
      <c r="J31" s="99" t="s">
        <v>0</v>
      </c>
      <c r="K31" s="308"/>
      <c r="L31" s="99"/>
      <c r="M31" s="272"/>
    </row>
    <row r="32" spans="2:13">
      <c r="C32" s="189"/>
      <c r="F32" s="308"/>
      <c r="G32" s="308"/>
      <c r="H32" s="99"/>
      <c r="I32" s="308"/>
      <c r="K32" s="308"/>
      <c r="L32" s="99"/>
      <c r="M32" s="272"/>
    </row>
    <row r="33" spans="3:13">
      <c r="C33" s="96" t="s">
        <v>4</v>
      </c>
      <c r="F33" s="308"/>
      <c r="G33" s="308"/>
      <c r="H33" s="99"/>
      <c r="I33" s="308"/>
      <c r="J33" s="99" t="s">
        <v>0</v>
      </c>
      <c r="K33" s="308"/>
      <c r="L33" s="99"/>
      <c r="M33" s="272"/>
    </row>
    <row r="34" spans="3:13">
      <c r="D34" s="96" t="s">
        <v>3</v>
      </c>
      <c r="F34" s="308">
        <v>17.478300000000001</v>
      </c>
      <c r="G34" s="308"/>
      <c r="H34" s="99">
        <f>+F34*1.05</f>
        <v>18.352215000000001</v>
      </c>
      <c r="I34" s="308"/>
      <c r="J34" s="99">
        <f>H34*0.2</f>
        <v>3.6704430000000006</v>
      </c>
      <c r="K34" s="308"/>
      <c r="L34" s="99">
        <f>H34+J34</f>
        <v>22.022658</v>
      </c>
      <c r="M34" s="272"/>
    </row>
    <row r="35" spans="3:13">
      <c r="F35" s="275"/>
      <c r="G35" s="275"/>
      <c r="I35" s="275"/>
      <c r="J35" s="99" t="s">
        <v>0</v>
      </c>
      <c r="K35" s="275"/>
      <c r="L35" s="96"/>
      <c r="M35" s="272"/>
    </row>
    <row r="36" spans="3:13">
      <c r="C36" s="96" t="s">
        <v>2</v>
      </c>
      <c r="F36" s="312"/>
      <c r="G36" s="312"/>
      <c r="I36" s="312"/>
      <c r="J36" s="99">
        <v>0</v>
      </c>
      <c r="K36" s="308"/>
      <c r="L36" s="107" t="s">
        <v>1</v>
      </c>
      <c r="M36" s="272"/>
    </row>
    <row r="37" spans="3:13">
      <c r="F37" s="275"/>
      <c r="G37" s="275"/>
      <c r="I37" s="275"/>
      <c r="J37" s="99" t="s">
        <v>0</v>
      </c>
      <c r="K37" s="275"/>
      <c r="L37" s="96"/>
      <c r="M37" s="272"/>
    </row>
    <row r="38" spans="3:13">
      <c r="L38" s="96"/>
    </row>
    <row r="39" spans="3:13" ht="15.75">
      <c r="C39" s="104" t="s">
        <v>165</v>
      </c>
      <c r="E39" s="96"/>
      <c r="F39" s="151"/>
      <c r="G39" s="151"/>
      <c r="K39" s="151"/>
      <c r="M39" s="104"/>
    </row>
    <row r="40" spans="3:13" ht="15.75">
      <c r="C40" s="313" t="s">
        <v>155</v>
      </c>
      <c r="H40" s="151"/>
      <c r="I40" s="151"/>
      <c r="K40" s="151"/>
      <c r="L40" s="151"/>
      <c r="M40" s="104"/>
    </row>
    <row r="46" spans="3:13">
      <c r="F46" s="96"/>
      <c r="G46" s="96"/>
      <c r="H46" s="96"/>
      <c r="I46" s="96"/>
      <c r="J46" s="96"/>
      <c r="K46" s="96"/>
      <c r="L46" s="96"/>
    </row>
    <row r="47" spans="3:13">
      <c r="F47" s="96"/>
      <c r="G47" s="96"/>
      <c r="H47" s="96"/>
      <c r="I47" s="96"/>
      <c r="J47" s="96"/>
      <c r="K47" s="96"/>
      <c r="L47" s="96"/>
    </row>
    <row r="48" spans="3:13">
      <c r="F48" s="96"/>
      <c r="G48" s="96"/>
      <c r="H48" s="96"/>
      <c r="I48" s="96"/>
      <c r="J48" s="96"/>
      <c r="K48" s="96"/>
      <c r="L48" s="96"/>
    </row>
    <row r="49" spans="6:12">
      <c r="F49" s="96"/>
      <c r="G49" s="96"/>
      <c r="H49" s="96"/>
      <c r="I49" s="96"/>
      <c r="J49" s="96"/>
      <c r="K49" s="96"/>
      <c r="L49" s="96"/>
    </row>
    <row r="50" spans="6:12">
      <c r="F50" s="96"/>
      <c r="G50" s="96"/>
      <c r="H50" s="96"/>
      <c r="I50" s="96"/>
      <c r="J50" s="96"/>
      <c r="K50" s="96"/>
      <c r="L50" s="96"/>
    </row>
    <row r="51" spans="6:12">
      <c r="F51" s="96"/>
      <c r="G51" s="96"/>
      <c r="H51" s="96"/>
      <c r="I51" s="96"/>
      <c r="J51" s="96"/>
      <c r="K51" s="96"/>
      <c r="L51" s="96"/>
    </row>
    <row r="52" spans="6:12">
      <c r="F52" s="96"/>
      <c r="G52" s="96"/>
      <c r="H52" s="96"/>
      <c r="I52" s="96"/>
      <c r="J52" s="96"/>
      <c r="K52" s="96"/>
      <c r="L52" s="96"/>
    </row>
    <row r="53" spans="6:12">
      <c r="F53" s="96"/>
      <c r="G53" s="96"/>
      <c r="H53" s="96"/>
      <c r="I53" s="96"/>
      <c r="J53" s="96"/>
      <c r="K53" s="96"/>
      <c r="L53" s="96"/>
    </row>
    <row r="54" spans="6:12">
      <c r="F54" s="96"/>
      <c r="G54" s="96"/>
      <c r="H54" s="96"/>
      <c r="I54" s="96"/>
      <c r="J54" s="96"/>
      <c r="K54" s="96"/>
      <c r="L54" s="96"/>
    </row>
    <row r="55" spans="6:12">
      <c r="F55" s="96"/>
      <c r="G55" s="96"/>
      <c r="H55" s="96"/>
      <c r="I55" s="96"/>
      <c r="J55" s="96"/>
      <c r="K55" s="96"/>
      <c r="L55" s="96"/>
    </row>
    <row r="56" spans="6:12">
      <c r="F56" s="96"/>
      <c r="G56" s="96"/>
      <c r="H56" s="96"/>
      <c r="I56" s="96"/>
      <c r="J56" s="96"/>
      <c r="K56" s="96"/>
      <c r="L56" s="96"/>
    </row>
    <row r="57" spans="6:12">
      <c r="F57" s="96"/>
      <c r="G57" s="96"/>
      <c r="H57" s="96"/>
      <c r="I57" s="96"/>
      <c r="J57" s="96"/>
      <c r="K57" s="96"/>
      <c r="L57" s="96"/>
    </row>
    <row r="58" spans="6:12">
      <c r="F58" s="96"/>
      <c r="G58" s="96"/>
      <c r="H58" s="96"/>
      <c r="I58" s="96"/>
      <c r="J58" s="96"/>
      <c r="K58" s="96"/>
      <c r="L58" s="96"/>
    </row>
    <row r="59" spans="6:12">
      <c r="F59" s="96"/>
      <c r="G59" s="96"/>
      <c r="H59" s="96"/>
      <c r="I59" s="96"/>
      <c r="J59" s="96"/>
      <c r="K59" s="96"/>
      <c r="L59" s="96"/>
    </row>
    <row r="60" spans="6:12">
      <c r="F60" s="96"/>
      <c r="G60" s="96"/>
      <c r="H60" s="96"/>
      <c r="I60" s="96"/>
      <c r="J60" s="96"/>
      <c r="K60" s="96"/>
      <c r="L60" s="96"/>
    </row>
    <row r="61" spans="6:12">
      <c r="F61" s="96"/>
      <c r="G61" s="96"/>
      <c r="H61" s="96"/>
      <c r="I61" s="96"/>
      <c r="J61" s="96"/>
      <c r="K61" s="96"/>
      <c r="L61" s="96"/>
    </row>
    <row r="62" spans="6:12">
      <c r="F62" s="96"/>
      <c r="G62" s="96"/>
      <c r="H62" s="96"/>
      <c r="I62" s="96"/>
      <c r="J62" s="96"/>
      <c r="K62" s="96"/>
      <c r="L62" s="96"/>
    </row>
    <row r="63" spans="6:12">
      <c r="F63" s="96"/>
      <c r="G63" s="96"/>
      <c r="H63" s="96"/>
      <c r="I63" s="96"/>
      <c r="J63" s="96"/>
      <c r="K63" s="96"/>
      <c r="L63" s="96"/>
    </row>
    <row r="64" spans="6:12">
      <c r="F64" s="96"/>
      <c r="G64" s="96"/>
      <c r="H64" s="96"/>
      <c r="I64" s="96"/>
      <c r="J64" s="96"/>
      <c r="K64" s="96"/>
      <c r="L64" s="96"/>
    </row>
    <row r="65" spans="6:12">
      <c r="F65" s="96"/>
      <c r="G65" s="96"/>
      <c r="H65" s="96"/>
      <c r="I65" s="96"/>
      <c r="J65" s="96"/>
      <c r="K65" s="96"/>
      <c r="L65" s="96"/>
    </row>
    <row r="66" spans="6:12">
      <c r="F66" s="96"/>
      <c r="G66" s="96"/>
      <c r="H66" s="96"/>
      <c r="I66" s="96"/>
      <c r="J66" s="96"/>
      <c r="K66" s="96"/>
      <c r="L66" s="96"/>
    </row>
    <row r="67" spans="6:12">
      <c r="F67" s="96"/>
      <c r="G67" s="96"/>
      <c r="H67" s="96"/>
      <c r="I67" s="96"/>
      <c r="J67" s="96"/>
      <c r="K67" s="96"/>
      <c r="L67" s="96"/>
    </row>
    <row r="68" spans="6:12">
      <c r="F68" s="96"/>
      <c r="G68" s="96"/>
      <c r="H68" s="96"/>
      <c r="I68" s="96"/>
      <c r="J68" s="96"/>
      <c r="K68" s="96"/>
      <c r="L68" s="96"/>
    </row>
    <row r="69" spans="6:12">
      <c r="F69" s="96"/>
      <c r="G69" s="96"/>
      <c r="H69" s="96"/>
      <c r="I69" s="96"/>
      <c r="J69" s="96"/>
      <c r="K69" s="96"/>
      <c r="L69" s="96"/>
    </row>
    <row r="70" spans="6:12">
      <c r="F70" s="96"/>
      <c r="G70" s="96"/>
      <c r="H70" s="96"/>
      <c r="I70" s="96"/>
      <c r="J70" s="96"/>
      <c r="K70" s="96"/>
      <c r="L70" s="96"/>
    </row>
    <row r="71" spans="6:12">
      <c r="F71" s="96"/>
      <c r="G71" s="96"/>
      <c r="H71" s="96"/>
      <c r="I71" s="96"/>
      <c r="J71" s="96"/>
      <c r="K71" s="96"/>
      <c r="L71" s="96"/>
    </row>
    <row r="72" spans="6:12">
      <c r="F72" s="96"/>
      <c r="G72" s="96"/>
      <c r="H72" s="96"/>
      <c r="I72" s="96"/>
      <c r="J72" s="96"/>
      <c r="K72" s="96"/>
      <c r="L72" s="96"/>
    </row>
    <row r="73" spans="6:12">
      <c r="F73" s="96"/>
      <c r="G73" s="96"/>
      <c r="H73" s="96"/>
      <c r="I73" s="96"/>
      <c r="J73" s="96"/>
      <c r="K73" s="96"/>
      <c r="L73" s="96"/>
    </row>
    <row r="74" spans="6:12">
      <c r="F74" s="96"/>
      <c r="G74" s="96"/>
      <c r="H74" s="96"/>
      <c r="I74" s="96"/>
      <c r="J74" s="96"/>
      <c r="K74" s="96"/>
      <c r="L74" s="96"/>
    </row>
    <row r="75" spans="6:12">
      <c r="F75" s="96"/>
      <c r="G75" s="96"/>
      <c r="H75" s="96"/>
      <c r="I75" s="96"/>
      <c r="J75" s="96"/>
      <c r="K75" s="96"/>
      <c r="L75" s="96"/>
    </row>
    <row r="76" spans="6:12">
      <c r="F76" s="96"/>
      <c r="G76" s="96"/>
      <c r="H76" s="96"/>
      <c r="I76" s="96"/>
      <c r="J76" s="96"/>
      <c r="K76" s="96"/>
      <c r="L76" s="96"/>
    </row>
    <row r="77" spans="6:12">
      <c r="F77" s="96"/>
      <c r="G77" s="96"/>
      <c r="H77" s="96"/>
      <c r="I77" s="96"/>
      <c r="J77" s="96"/>
      <c r="K77" s="96"/>
      <c r="L77" s="96"/>
    </row>
    <row r="78" spans="6:12">
      <c r="K78" s="96"/>
      <c r="L78" s="96"/>
    </row>
    <row r="79" spans="6:12">
      <c r="K79" s="96"/>
      <c r="L79" s="96"/>
    </row>
    <row r="80" spans="6:12">
      <c r="K80" s="96"/>
      <c r="L80" s="96"/>
    </row>
    <row r="81" spans="5:12">
      <c r="K81" s="96"/>
      <c r="L81" s="96"/>
    </row>
    <row r="82" spans="5:12">
      <c r="K82" s="96"/>
      <c r="L82" s="96"/>
    </row>
    <row r="83" spans="5:12">
      <c r="K83" s="96"/>
      <c r="L83" s="96"/>
    </row>
    <row r="84" spans="5:12">
      <c r="K84" s="96"/>
      <c r="L84" s="96"/>
    </row>
    <row r="85" spans="5:12">
      <c r="K85" s="96"/>
      <c r="L85" s="96"/>
    </row>
    <row r="86" spans="5:12">
      <c r="K86" s="96"/>
      <c r="L86" s="96"/>
    </row>
    <row r="87" spans="5:12">
      <c r="K87" s="96"/>
      <c r="L87" s="96"/>
    </row>
    <row r="88" spans="5:12">
      <c r="K88" s="96"/>
      <c r="L88" s="96"/>
    </row>
    <row r="89" spans="5:12">
      <c r="K89" s="96"/>
      <c r="L89" s="96"/>
    </row>
    <row r="90" spans="5:12">
      <c r="K90" s="96"/>
      <c r="L90" s="96"/>
    </row>
    <row r="91" spans="5:12">
      <c r="K91" s="96"/>
      <c r="L91" s="96"/>
    </row>
    <row r="92" spans="5:12">
      <c r="K92" s="96"/>
      <c r="L92" s="96"/>
    </row>
    <row r="96" spans="5:12">
      <c r="E96" s="96"/>
      <c r="F96" s="96"/>
      <c r="G96" s="96"/>
      <c r="H96" s="96"/>
      <c r="I96" s="96"/>
      <c r="K96" s="96"/>
      <c r="L96" s="96"/>
    </row>
    <row r="97" spans="10:10" s="96" customFormat="1">
      <c r="J97" s="99"/>
    </row>
    <row r="98" spans="10:10" s="96" customFormat="1">
      <c r="J98" s="99"/>
    </row>
    <row r="102" spans="10:10" s="96" customFormat="1">
      <c r="J102" s="99"/>
    </row>
    <row r="108" spans="10:10" s="96" customFormat="1">
      <c r="J108" s="99"/>
    </row>
    <row r="109" spans="10:10" s="96" customFormat="1">
      <c r="J109" s="99"/>
    </row>
    <row r="110" spans="10:10" s="96" customFormat="1">
      <c r="J110" s="99"/>
    </row>
    <row r="111" spans="10:10" s="96" customFormat="1">
      <c r="J111" s="99"/>
    </row>
    <row r="112" spans="10:10" s="96" customFormat="1">
      <c r="J112" s="99"/>
    </row>
    <row r="114" spans="10:10" s="96" customFormat="1">
      <c r="J114" s="99"/>
    </row>
    <row r="115" spans="10:10" s="96" customFormat="1">
      <c r="J115" s="99"/>
    </row>
    <row r="116" spans="10:10" s="96" customFormat="1">
      <c r="J116" s="99"/>
    </row>
    <row r="117" spans="10:10" s="96" customFormat="1">
      <c r="J117" s="99"/>
    </row>
    <row r="118" spans="10:10" s="96" customFormat="1">
      <c r="J118" s="99"/>
    </row>
    <row r="119" spans="10:10" s="96" customFormat="1">
      <c r="J119" s="99"/>
    </row>
    <row r="120" spans="10:10" s="96" customFormat="1">
      <c r="J120" s="99"/>
    </row>
    <row r="121" spans="10:10" s="96" customFormat="1">
      <c r="J121" s="99"/>
    </row>
    <row r="122" spans="10:10" s="96" customFormat="1">
      <c r="J122" s="99"/>
    </row>
    <row r="123" spans="10:10" s="96" customFormat="1">
      <c r="J123" s="99"/>
    </row>
    <row r="124" spans="10:10" s="96" customFormat="1">
      <c r="J124" s="99"/>
    </row>
    <row r="125" spans="10:10" s="96" customFormat="1">
      <c r="J125" s="99"/>
    </row>
    <row r="126" spans="10:10" s="96" customFormat="1">
      <c r="J126" s="99"/>
    </row>
    <row r="127" spans="10:10" s="96" customFormat="1">
      <c r="J127" s="99"/>
    </row>
    <row r="128" spans="10:10" s="96" customFormat="1">
      <c r="J128" s="99"/>
    </row>
    <row r="129" spans="10:10" s="96" customFormat="1">
      <c r="J129" s="99"/>
    </row>
    <row r="130" spans="10:10" s="96" customFormat="1">
      <c r="J130" s="99"/>
    </row>
  </sheetData>
  <mergeCells count="1">
    <mergeCell ref="C31:D31"/>
  </mergeCells>
  <phoneticPr fontId="2" type="noConversion"/>
  <hyperlinks>
    <hyperlink ref="C40" r:id="rId1" xr:uid="{08723315-F48A-4825-988C-A545771FF08D}"/>
  </hyperlinks>
  <printOptions horizontalCentered="1"/>
  <pageMargins left="0.74803149606299213" right="0.74803149606299213" top="0.98425196850393704" bottom="0.98425196850393704" header="0.51181102362204722" footer="0.51181102362204722"/>
  <pageSetup paperSize="9" scale="68" firstPageNumber="80" orientation="landscape" useFirstPageNumber="1" r:id="rId2"/>
  <headerFooter alignWithMargins="0">
    <oddFooter>&amp;C&amp;"Gill Sans MT Light,Regular"Page 12.3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B2:R58"/>
  <sheetViews>
    <sheetView showGridLines="0" topLeftCell="A40" zoomScale="86" zoomScaleNormal="86" zoomScaleSheetLayoutView="85" workbookViewId="0">
      <selection activeCell="P53" sqref="P53"/>
    </sheetView>
  </sheetViews>
  <sheetFormatPr defaultColWidth="9.140625" defaultRowHeight="15"/>
  <cols>
    <col min="1" max="1" width="1.85546875" style="96" customWidth="1"/>
    <col min="2" max="2" width="57.28515625" style="96" customWidth="1"/>
    <col min="3" max="3" width="2.28515625" style="96" hidden="1" customWidth="1"/>
    <col min="4" max="4" width="18.85546875" style="96" hidden="1" customWidth="1"/>
    <col min="5" max="5" width="26.7109375" style="96" hidden="1" customWidth="1"/>
    <col min="6" max="6" width="24.5703125" style="96" hidden="1" customWidth="1"/>
    <col min="7" max="7" width="2.28515625" style="96" customWidth="1"/>
    <col min="8" max="8" width="17.7109375" style="96" customWidth="1"/>
    <col min="9" max="9" width="23.85546875" style="96" customWidth="1"/>
    <col min="10" max="10" width="22.85546875" style="96" customWidth="1"/>
    <col min="11" max="11" width="2.28515625" style="96" customWidth="1"/>
    <col min="12" max="12" width="17.7109375" style="96" customWidth="1"/>
    <col min="13" max="13" width="23.85546875" style="96" customWidth="1"/>
    <col min="14" max="14" width="22.85546875" style="96" customWidth="1"/>
    <col min="15" max="15" width="5.7109375" style="96" customWidth="1"/>
    <col min="16" max="16" width="48.28515625" style="96" bestFit="1" customWidth="1"/>
    <col min="17" max="18" width="9.5703125" style="96" bestFit="1" customWidth="1"/>
    <col min="19" max="16384" width="9.140625" style="96"/>
  </cols>
  <sheetData>
    <row r="2" spans="2:14" s="179" customFormat="1" ht="20.25">
      <c r="B2" s="203" t="s">
        <v>691</v>
      </c>
      <c r="I2" s="206"/>
      <c r="M2" s="206" t="s">
        <v>164</v>
      </c>
    </row>
    <row r="3" spans="2:14">
      <c r="G3" s="179"/>
      <c r="K3" s="179"/>
    </row>
    <row r="4" spans="2:14" ht="22.5" customHeight="1">
      <c r="D4" s="608" t="s">
        <v>270</v>
      </c>
      <c r="E4" s="608"/>
      <c r="F4" s="608"/>
      <c r="G4" s="179"/>
      <c r="H4" s="608" t="s">
        <v>757</v>
      </c>
      <c r="I4" s="608"/>
      <c r="J4" s="608"/>
      <c r="K4" s="179"/>
      <c r="L4" s="608" t="s">
        <v>932</v>
      </c>
      <c r="M4" s="608"/>
      <c r="N4" s="608"/>
    </row>
    <row r="5" spans="2:14" s="201" customFormat="1" ht="31.5">
      <c r="B5" s="314" t="s">
        <v>453</v>
      </c>
      <c r="C5" s="153"/>
      <c r="D5" s="265" t="s">
        <v>134</v>
      </c>
      <c r="E5" s="265" t="s">
        <v>135</v>
      </c>
      <c r="F5" s="265" t="s">
        <v>454</v>
      </c>
      <c r="G5" s="457"/>
      <c r="H5" s="265" t="s">
        <v>134</v>
      </c>
      <c r="I5" s="265" t="s">
        <v>135</v>
      </c>
      <c r="J5" s="265" t="s">
        <v>454</v>
      </c>
      <c r="K5" s="457"/>
      <c r="L5" s="265" t="s">
        <v>134</v>
      </c>
      <c r="M5" s="265" t="s">
        <v>135</v>
      </c>
      <c r="N5" s="265" t="s">
        <v>454</v>
      </c>
    </row>
    <row r="6" spans="2:14">
      <c r="B6" s="315" t="s">
        <v>136</v>
      </c>
      <c r="D6" s="464" t="s">
        <v>457</v>
      </c>
      <c r="E6" s="464" t="s">
        <v>455</v>
      </c>
      <c r="F6" s="464" t="s">
        <v>456</v>
      </c>
      <c r="G6" s="179"/>
      <c r="H6" s="464" t="s">
        <v>800</v>
      </c>
      <c r="I6" s="464" t="s">
        <v>801</v>
      </c>
      <c r="J6" s="464" t="s">
        <v>802</v>
      </c>
      <c r="K6" s="179"/>
      <c r="L6" s="464" t="s">
        <v>933</v>
      </c>
      <c r="M6" s="464" t="s">
        <v>938</v>
      </c>
      <c r="N6" s="464" t="s">
        <v>939</v>
      </c>
    </row>
    <row r="7" spans="2:14">
      <c r="B7" s="462" t="s">
        <v>458</v>
      </c>
      <c r="D7" s="464" t="s">
        <v>460</v>
      </c>
      <c r="E7" s="464" t="s">
        <v>456</v>
      </c>
      <c r="F7" s="464" t="s">
        <v>459</v>
      </c>
      <c r="G7" s="179"/>
      <c r="H7" s="464" t="s">
        <v>803</v>
      </c>
      <c r="I7" s="464" t="s">
        <v>802</v>
      </c>
      <c r="J7" s="464" t="s">
        <v>804</v>
      </c>
      <c r="K7" s="179"/>
      <c r="L7" s="464" t="s">
        <v>934</v>
      </c>
      <c r="M7" s="464" t="s">
        <v>939</v>
      </c>
      <c r="N7" s="464" t="s">
        <v>943</v>
      </c>
    </row>
    <row r="8" spans="2:14" ht="30">
      <c r="B8" s="462" t="s">
        <v>461</v>
      </c>
      <c r="D8" s="464" t="s">
        <v>464</v>
      </c>
      <c r="E8" s="464" t="s">
        <v>462</v>
      </c>
      <c r="F8" s="464" t="s">
        <v>463</v>
      </c>
      <c r="G8" s="179"/>
      <c r="H8" s="464" t="s">
        <v>805</v>
      </c>
      <c r="I8" s="464" t="s">
        <v>806</v>
      </c>
      <c r="J8" s="464" t="s">
        <v>807</v>
      </c>
      <c r="K8" s="179"/>
      <c r="L8" s="464" t="s">
        <v>935</v>
      </c>
      <c r="M8" s="464" t="s">
        <v>940</v>
      </c>
      <c r="N8" s="464" t="s">
        <v>944</v>
      </c>
    </row>
    <row r="9" spans="2:14" ht="30">
      <c r="B9" s="462" t="s">
        <v>465</v>
      </c>
      <c r="D9" s="464" t="s">
        <v>466</v>
      </c>
      <c r="E9" s="464" t="s">
        <v>467</v>
      </c>
      <c r="F9" s="464" t="s">
        <v>468</v>
      </c>
      <c r="G9" s="179"/>
      <c r="H9" s="464" t="s">
        <v>808</v>
      </c>
      <c r="I9" s="464" t="s">
        <v>809</v>
      </c>
      <c r="J9" s="464" t="s">
        <v>810</v>
      </c>
      <c r="K9" s="179"/>
      <c r="L9" s="464" t="s">
        <v>936</v>
      </c>
      <c r="M9" s="464" t="s">
        <v>941</v>
      </c>
      <c r="N9" s="464" t="s">
        <v>945</v>
      </c>
    </row>
    <row r="10" spans="2:14" ht="30">
      <c r="B10" s="462" t="s">
        <v>469</v>
      </c>
      <c r="D10" s="464" t="s">
        <v>470</v>
      </c>
      <c r="E10" s="464" t="s">
        <v>471</v>
      </c>
      <c r="F10" s="464" t="s">
        <v>472</v>
      </c>
      <c r="G10" s="179"/>
      <c r="H10" s="464" t="s">
        <v>811</v>
      </c>
      <c r="I10" s="464" t="s">
        <v>812</v>
      </c>
      <c r="J10" s="464" t="s">
        <v>813</v>
      </c>
      <c r="K10" s="179"/>
      <c r="L10" s="464" t="s">
        <v>937</v>
      </c>
      <c r="M10" s="464" t="s">
        <v>942</v>
      </c>
      <c r="N10" s="464" t="s">
        <v>946</v>
      </c>
    </row>
    <row r="11" spans="2:14">
      <c r="B11" s="462" t="s">
        <v>473</v>
      </c>
      <c r="D11" s="464" t="s">
        <v>474</v>
      </c>
      <c r="E11" s="464" t="s">
        <v>474</v>
      </c>
      <c r="F11" s="464" t="s">
        <v>474</v>
      </c>
      <c r="G11" s="179"/>
      <c r="H11" s="464" t="s">
        <v>474</v>
      </c>
      <c r="I11" s="464" t="s">
        <v>474</v>
      </c>
      <c r="J11" s="464" t="s">
        <v>474</v>
      </c>
      <c r="K11" s="179"/>
      <c r="L11" s="464" t="s">
        <v>474</v>
      </c>
      <c r="M11" s="464" t="s">
        <v>474</v>
      </c>
      <c r="N11" s="464" t="s">
        <v>474</v>
      </c>
    </row>
    <row r="12" spans="2:14" ht="15.95" customHeight="1">
      <c r="B12" s="610" t="s">
        <v>475</v>
      </c>
      <c r="C12" s="610"/>
      <c r="D12" s="610"/>
      <c r="E12" s="610"/>
      <c r="F12" s="610"/>
      <c r="G12" s="179"/>
      <c r="H12" s="609" t="s">
        <v>475</v>
      </c>
      <c r="I12" s="609"/>
      <c r="J12" s="609"/>
      <c r="K12" s="179"/>
      <c r="L12" s="609" t="s">
        <v>475</v>
      </c>
      <c r="M12" s="609"/>
      <c r="N12" s="609"/>
    </row>
    <row r="13" spans="2:14" ht="30.95" customHeight="1">
      <c r="B13" s="460"/>
      <c r="C13" s="460"/>
      <c r="D13" s="316"/>
      <c r="E13" s="316"/>
      <c r="H13" s="316"/>
      <c r="I13" s="316"/>
      <c r="L13" s="316"/>
      <c r="M13" s="316"/>
    </row>
    <row r="14" spans="2:14" ht="15.75">
      <c r="B14" s="317" t="s">
        <v>476</v>
      </c>
      <c r="C14" s="460"/>
      <c r="D14" s="316"/>
      <c r="E14" s="316"/>
      <c r="F14" s="316"/>
      <c r="H14" s="316"/>
      <c r="I14" s="316"/>
      <c r="J14" s="316"/>
      <c r="L14" s="316"/>
      <c r="M14" s="316"/>
      <c r="N14" s="316"/>
    </row>
    <row r="15" spans="2:14" s="153" customFormat="1" ht="31.5">
      <c r="B15" s="314" t="s">
        <v>596</v>
      </c>
      <c r="C15" s="460"/>
      <c r="D15" s="265" t="s">
        <v>134</v>
      </c>
      <c r="E15" s="265" t="s">
        <v>135</v>
      </c>
      <c r="F15" s="265" t="s">
        <v>454</v>
      </c>
      <c r="H15" s="265" t="s">
        <v>134</v>
      </c>
      <c r="I15" s="265" t="s">
        <v>135</v>
      </c>
      <c r="J15" s="265" t="s">
        <v>454</v>
      </c>
      <c r="L15" s="265" t="s">
        <v>134</v>
      </c>
      <c r="M15" s="265" t="s">
        <v>135</v>
      </c>
      <c r="N15" s="265" t="s">
        <v>454</v>
      </c>
    </row>
    <row r="16" spans="2:14" s="153" customFormat="1" ht="45">
      <c r="B16" s="462" t="s">
        <v>814</v>
      </c>
      <c r="C16" s="460"/>
      <c r="D16" s="265"/>
      <c r="E16" s="265"/>
      <c r="F16" s="265"/>
      <c r="H16" s="464" t="s">
        <v>815</v>
      </c>
      <c r="I16" s="464" t="s">
        <v>816</v>
      </c>
      <c r="J16" s="464" t="s">
        <v>816</v>
      </c>
      <c r="L16" s="491" t="s">
        <v>947</v>
      </c>
      <c r="M16" s="464" t="s">
        <v>816</v>
      </c>
      <c r="N16" s="464" t="s">
        <v>816</v>
      </c>
    </row>
    <row r="17" spans="2:18">
      <c r="B17" s="462" t="s">
        <v>817</v>
      </c>
      <c r="C17" s="460"/>
      <c r="D17" s="464" t="s">
        <v>477</v>
      </c>
      <c r="E17" s="464" t="s">
        <v>478</v>
      </c>
      <c r="F17" s="464" t="s">
        <v>474</v>
      </c>
      <c r="H17" s="464" t="s">
        <v>818</v>
      </c>
      <c r="I17" s="464" t="s">
        <v>819</v>
      </c>
      <c r="J17" s="464" t="s">
        <v>820</v>
      </c>
      <c r="L17" s="464" t="s">
        <v>948</v>
      </c>
      <c r="M17" s="464" t="s">
        <v>951</v>
      </c>
      <c r="N17" s="464" t="s">
        <v>954</v>
      </c>
    </row>
    <row r="18" spans="2:18" ht="30">
      <c r="B18" s="462" t="s">
        <v>821</v>
      </c>
      <c r="C18" s="460"/>
      <c r="D18" s="464" t="s">
        <v>477</v>
      </c>
      <c r="E18" s="464" t="s">
        <v>478</v>
      </c>
      <c r="F18" s="464" t="s">
        <v>474</v>
      </c>
      <c r="H18" s="464" t="s">
        <v>822</v>
      </c>
      <c r="I18" s="464" t="s">
        <v>823</v>
      </c>
      <c r="J18" s="464" t="s">
        <v>824</v>
      </c>
      <c r="L18" s="464" t="s">
        <v>949</v>
      </c>
      <c r="M18" s="464" t="s">
        <v>952</v>
      </c>
      <c r="N18" s="464" t="s">
        <v>955</v>
      </c>
    </row>
    <row r="19" spans="2:18" ht="30">
      <c r="B19" s="462" t="s">
        <v>825</v>
      </c>
      <c r="C19" s="460"/>
      <c r="D19" s="464" t="s">
        <v>474</v>
      </c>
      <c r="E19" s="464" t="s">
        <v>474</v>
      </c>
      <c r="F19" s="464" t="s">
        <v>474</v>
      </c>
      <c r="H19" s="464" t="s">
        <v>826</v>
      </c>
      <c r="I19" s="464" t="s">
        <v>827</v>
      </c>
      <c r="J19" s="464" t="s">
        <v>828</v>
      </c>
      <c r="L19" s="464" t="s">
        <v>950</v>
      </c>
      <c r="M19" s="464" t="s">
        <v>953</v>
      </c>
      <c r="N19" s="464" t="s">
        <v>956</v>
      </c>
    </row>
    <row r="20" spans="2:18">
      <c r="B20" s="462" t="s">
        <v>829</v>
      </c>
      <c r="C20" s="460"/>
      <c r="D20" s="464" t="s">
        <v>474</v>
      </c>
      <c r="E20" s="464" t="s">
        <v>474</v>
      </c>
      <c r="F20" s="464" t="s">
        <v>474</v>
      </c>
      <c r="H20" s="464" t="s">
        <v>474</v>
      </c>
      <c r="I20" s="464" t="s">
        <v>474</v>
      </c>
      <c r="J20" s="464" t="s">
        <v>474</v>
      </c>
      <c r="L20" s="464" t="s">
        <v>474</v>
      </c>
      <c r="M20" s="464" t="s">
        <v>474</v>
      </c>
      <c r="N20" s="464" t="s">
        <v>474</v>
      </c>
    </row>
    <row r="21" spans="2:18" ht="15" customHeight="1">
      <c r="B21" s="460" t="s">
        <v>475</v>
      </c>
      <c r="C21" s="460"/>
      <c r="D21" s="460"/>
      <c r="E21" s="460"/>
      <c r="F21" s="460"/>
      <c r="H21" s="318" t="s">
        <v>475</v>
      </c>
      <c r="I21" s="461"/>
      <c r="J21" s="461"/>
      <c r="L21" s="318" t="s">
        <v>475</v>
      </c>
      <c r="M21" s="461"/>
      <c r="N21" s="461"/>
    </row>
    <row r="22" spans="2:18" ht="30.95" customHeight="1">
      <c r="B22" s="460"/>
      <c r="C22" s="460"/>
      <c r="D22" s="316"/>
      <c r="E22" s="316"/>
      <c r="H22" s="316"/>
      <c r="I22" s="316"/>
      <c r="L22" s="316"/>
      <c r="M22" s="316"/>
    </row>
    <row r="23" spans="2:18" s="153" customFormat="1" ht="31.5">
      <c r="B23" s="314" t="s">
        <v>479</v>
      </c>
      <c r="C23" s="460"/>
      <c r="D23" s="265" t="s">
        <v>134</v>
      </c>
      <c r="E23" s="265" t="s">
        <v>135</v>
      </c>
      <c r="F23" s="265" t="s">
        <v>454</v>
      </c>
      <c r="H23" s="265" t="s">
        <v>134</v>
      </c>
      <c r="I23" s="265" t="s">
        <v>135</v>
      </c>
      <c r="J23" s="265" t="s">
        <v>454</v>
      </c>
      <c r="L23" s="265" t="s">
        <v>134</v>
      </c>
      <c r="M23" s="265" t="s">
        <v>135</v>
      </c>
      <c r="N23" s="265" t="s">
        <v>454</v>
      </c>
    </row>
    <row r="24" spans="2:18">
      <c r="B24" s="462" t="s">
        <v>480</v>
      </c>
      <c r="C24" s="460"/>
      <c r="D24" s="464" t="s">
        <v>33</v>
      </c>
      <c r="E24" s="464" t="s">
        <v>33</v>
      </c>
      <c r="F24" s="464" t="s">
        <v>33</v>
      </c>
      <c r="H24" s="464" t="s">
        <v>33</v>
      </c>
      <c r="I24" s="464" t="s">
        <v>33</v>
      </c>
      <c r="J24" s="464" t="s">
        <v>33</v>
      </c>
      <c r="L24" s="464" t="s">
        <v>33</v>
      </c>
      <c r="M24" s="464" t="s">
        <v>33</v>
      </c>
      <c r="N24" s="464" t="s">
        <v>33</v>
      </c>
    </row>
    <row r="25" spans="2:18" ht="30">
      <c r="B25" s="462" t="s">
        <v>481</v>
      </c>
      <c r="C25" s="460"/>
      <c r="D25" s="464" t="s">
        <v>482</v>
      </c>
      <c r="E25" s="464" t="s">
        <v>483</v>
      </c>
      <c r="F25" s="464" t="s">
        <v>484</v>
      </c>
      <c r="H25" s="464" t="s">
        <v>830</v>
      </c>
      <c r="I25" s="464" t="s">
        <v>831</v>
      </c>
      <c r="J25" s="464" t="s">
        <v>832</v>
      </c>
      <c r="L25" s="464" t="s">
        <v>957</v>
      </c>
      <c r="M25" s="464" t="s">
        <v>958</v>
      </c>
      <c r="N25" s="464" t="s">
        <v>959</v>
      </c>
      <c r="P25" s="492"/>
      <c r="Q25" s="492"/>
      <c r="R25" s="492"/>
    </row>
    <row r="26" spans="2:18" ht="30">
      <c r="B26" s="462" t="s">
        <v>485</v>
      </c>
      <c r="C26" s="460"/>
      <c r="D26" s="464" t="s">
        <v>483</v>
      </c>
      <c r="E26" s="464" t="s">
        <v>484</v>
      </c>
      <c r="F26" s="464" t="s">
        <v>486</v>
      </c>
      <c r="H26" s="464" t="s">
        <v>831</v>
      </c>
      <c r="I26" s="464" t="s">
        <v>832</v>
      </c>
      <c r="J26" s="464" t="s">
        <v>833</v>
      </c>
      <c r="L26" s="464" t="s">
        <v>958</v>
      </c>
      <c r="M26" s="464" t="s">
        <v>959</v>
      </c>
      <c r="N26" s="464" t="s">
        <v>960</v>
      </c>
      <c r="P26" s="492"/>
      <c r="Q26" s="492"/>
      <c r="R26" s="492"/>
    </row>
    <row r="27" spans="2:18">
      <c r="B27" s="462" t="s">
        <v>487</v>
      </c>
      <c r="C27" s="460"/>
      <c r="D27" s="464" t="s">
        <v>483</v>
      </c>
      <c r="E27" s="464" t="s">
        <v>484</v>
      </c>
      <c r="F27" s="464" t="s">
        <v>486</v>
      </c>
      <c r="H27" s="464" t="s">
        <v>831</v>
      </c>
      <c r="I27" s="464" t="s">
        <v>832</v>
      </c>
      <c r="J27" s="464" t="s">
        <v>833</v>
      </c>
      <c r="L27" s="464" t="s">
        <v>958</v>
      </c>
      <c r="M27" s="464" t="s">
        <v>959</v>
      </c>
      <c r="N27" s="464" t="s">
        <v>960</v>
      </c>
      <c r="P27" s="492"/>
      <c r="Q27" s="492"/>
      <c r="R27" s="492"/>
    </row>
    <row r="28" spans="2:18">
      <c r="B28" s="462" t="s">
        <v>488</v>
      </c>
      <c r="C28" s="460"/>
      <c r="D28" s="464" t="s">
        <v>484</v>
      </c>
      <c r="E28" s="464" t="s">
        <v>486</v>
      </c>
      <c r="F28" s="464" t="s">
        <v>489</v>
      </c>
      <c r="H28" s="464" t="s">
        <v>832</v>
      </c>
      <c r="I28" s="464" t="s">
        <v>833</v>
      </c>
      <c r="J28" s="464" t="s">
        <v>834</v>
      </c>
      <c r="L28" s="464" t="s">
        <v>959</v>
      </c>
      <c r="M28" s="464" t="s">
        <v>960</v>
      </c>
      <c r="N28" s="464" t="s">
        <v>961</v>
      </c>
      <c r="P28" s="492"/>
      <c r="Q28" s="492"/>
      <c r="R28" s="492"/>
    </row>
    <row r="29" spans="2:18">
      <c r="B29" s="462" t="s">
        <v>490</v>
      </c>
      <c r="C29" s="460"/>
      <c r="D29" s="464" t="s">
        <v>474</v>
      </c>
      <c r="E29" s="464" t="s">
        <v>474</v>
      </c>
      <c r="F29" s="464" t="s">
        <v>474</v>
      </c>
      <c r="H29" s="464" t="s">
        <v>474</v>
      </c>
      <c r="I29" s="464" t="s">
        <v>474</v>
      </c>
      <c r="J29" s="464" t="s">
        <v>474</v>
      </c>
      <c r="L29" s="464" t="s">
        <v>474</v>
      </c>
      <c r="M29" s="464" t="s">
        <v>474</v>
      </c>
      <c r="N29" s="464" t="s">
        <v>474</v>
      </c>
    </row>
    <row r="30" spans="2:18" ht="15.75" customHeight="1">
      <c r="B30" s="460" t="s">
        <v>491</v>
      </c>
      <c r="C30" s="460"/>
      <c r="D30" s="460"/>
      <c r="E30" s="460"/>
      <c r="F30" s="460"/>
      <c r="H30" s="609" t="s">
        <v>491</v>
      </c>
      <c r="I30" s="609"/>
      <c r="J30" s="609"/>
      <c r="L30" s="609" t="s">
        <v>491</v>
      </c>
      <c r="M30" s="609"/>
      <c r="N30" s="609"/>
    </row>
    <row r="31" spans="2:18" ht="30.95" customHeight="1">
      <c r="C31" s="460"/>
    </row>
    <row r="32" spans="2:18" ht="15.75">
      <c r="B32" s="317" t="s">
        <v>492</v>
      </c>
      <c r="C32" s="460"/>
    </row>
    <row r="33" spans="2:17" s="153" customFormat="1" ht="15.75">
      <c r="B33" s="314" t="s">
        <v>493</v>
      </c>
      <c r="C33" s="460"/>
      <c r="D33" s="265"/>
      <c r="E33" s="265" t="s">
        <v>494</v>
      </c>
      <c r="F33" s="265" t="s">
        <v>166</v>
      </c>
      <c r="H33" s="265"/>
      <c r="I33" s="265" t="s">
        <v>494</v>
      </c>
      <c r="J33" s="265" t="s">
        <v>166</v>
      </c>
      <c r="L33" s="265"/>
      <c r="M33" s="265" t="s">
        <v>494</v>
      </c>
      <c r="N33" s="265" t="s">
        <v>166</v>
      </c>
    </row>
    <row r="34" spans="2:17">
      <c r="B34" s="462" t="s">
        <v>495</v>
      </c>
      <c r="C34" s="460"/>
      <c r="D34" s="464"/>
      <c r="E34" s="464" t="s">
        <v>496</v>
      </c>
      <c r="F34" s="464" t="s">
        <v>497</v>
      </c>
      <c r="H34" s="464"/>
      <c r="I34" s="464" t="s">
        <v>496</v>
      </c>
      <c r="J34" s="464" t="s">
        <v>835</v>
      </c>
      <c r="L34" s="464"/>
      <c r="M34" s="464" t="s">
        <v>496</v>
      </c>
      <c r="N34" s="464" t="s">
        <v>962</v>
      </c>
      <c r="Q34" s="492"/>
    </row>
    <row r="35" spans="2:17" ht="30">
      <c r="B35" s="462" t="s">
        <v>498</v>
      </c>
      <c r="C35" s="460"/>
      <c r="D35" s="464"/>
      <c r="E35" s="464" t="s">
        <v>499</v>
      </c>
      <c r="F35" s="464" t="s">
        <v>500</v>
      </c>
      <c r="H35" s="464"/>
      <c r="I35" s="464" t="s">
        <v>499</v>
      </c>
      <c r="J35" s="464" t="s">
        <v>836</v>
      </c>
      <c r="L35" s="464"/>
      <c r="M35" s="464" t="s">
        <v>499</v>
      </c>
      <c r="N35" s="464" t="s">
        <v>963</v>
      </c>
      <c r="Q35" s="492"/>
    </row>
    <row r="36" spans="2:17" ht="45">
      <c r="B36" s="462" t="s">
        <v>498</v>
      </c>
      <c r="C36" s="460"/>
      <c r="D36" s="464"/>
      <c r="E36" s="464" t="s">
        <v>501</v>
      </c>
      <c r="F36" s="464" t="s">
        <v>502</v>
      </c>
      <c r="H36" s="464"/>
      <c r="I36" s="464" t="s">
        <v>501</v>
      </c>
      <c r="J36" s="464" t="s">
        <v>837</v>
      </c>
      <c r="L36" s="464"/>
      <c r="M36" s="464" t="s">
        <v>501</v>
      </c>
      <c r="N36" s="464" t="s">
        <v>964</v>
      </c>
      <c r="Q36" s="492"/>
    </row>
    <row r="37" spans="2:17" ht="30">
      <c r="B37" s="462" t="s">
        <v>498</v>
      </c>
      <c r="C37" s="460"/>
      <c r="D37" s="464"/>
      <c r="E37" s="464" t="s">
        <v>503</v>
      </c>
      <c r="F37" s="464" t="s">
        <v>504</v>
      </c>
      <c r="H37" s="464"/>
      <c r="I37" s="464" t="s">
        <v>503</v>
      </c>
      <c r="J37" s="464" t="s">
        <v>838</v>
      </c>
      <c r="L37" s="464"/>
      <c r="M37" s="464" t="s">
        <v>503</v>
      </c>
      <c r="N37" s="464" t="s">
        <v>965</v>
      </c>
      <c r="Q37" s="492"/>
    </row>
    <row r="38" spans="2:17" ht="30">
      <c r="B38" s="462" t="s">
        <v>505</v>
      </c>
      <c r="C38" s="460"/>
      <c r="D38" s="464"/>
      <c r="E38" s="464" t="s">
        <v>499</v>
      </c>
      <c r="F38" s="464" t="s">
        <v>506</v>
      </c>
      <c r="H38" s="464"/>
      <c r="I38" s="464" t="s">
        <v>499</v>
      </c>
      <c r="J38" s="464" t="s">
        <v>839</v>
      </c>
      <c r="L38" s="464"/>
      <c r="M38" s="464" t="s">
        <v>499</v>
      </c>
      <c r="N38" s="464" t="s">
        <v>966</v>
      </c>
      <c r="Q38" s="492"/>
    </row>
    <row r="39" spans="2:17" ht="45">
      <c r="B39" s="462" t="s">
        <v>505</v>
      </c>
      <c r="C39" s="460"/>
      <c r="D39" s="464"/>
      <c r="E39" s="464" t="s">
        <v>501</v>
      </c>
      <c r="F39" s="464" t="s">
        <v>507</v>
      </c>
      <c r="H39" s="464"/>
      <c r="I39" s="464" t="s">
        <v>501</v>
      </c>
      <c r="J39" s="464" t="s">
        <v>840</v>
      </c>
      <c r="L39" s="464"/>
      <c r="M39" s="464" t="s">
        <v>501</v>
      </c>
      <c r="N39" s="464" t="s">
        <v>967</v>
      </c>
      <c r="Q39" s="492"/>
    </row>
    <row r="40" spans="2:17" ht="30">
      <c r="B40" s="462" t="s">
        <v>505</v>
      </c>
      <c r="C40" s="460"/>
      <c r="D40" s="464"/>
      <c r="E40" s="464" t="s">
        <v>503</v>
      </c>
      <c r="F40" s="464" t="s">
        <v>508</v>
      </c>
      <c r="H40" s="464"/>
      <c r="I40" s="464" t="s">
        <v>503</v>
      </c>
      <c r="J40" s="464" t="s">
        <v>841</v>
      </c>
      <c r="L40" s="464"/>
      <c r="M40" s="464" t="s">
        <v>503</v>
      </c>
      <c r="N40" s="464" t="s">
        <v>968</v>
      </c>
      <c r="Q40" s="492"/>
    </row>
    <row r="41" spans="2:17" ht="30">
      <c r="B41" s="462" t="s">
        <v>509</v>
      </c>
      <c r="C41" s="460"/>
      <c r="D41" s="464"/>
      <c r="E41" s="464" t="s">
        <v>499</v>
      </c>
      <c r="F41" s="464" t="s">
        <v>474</v>
      </c>
      <c r="H41" s="464"/>
      <c r="I41" s="464" t="s">
        <v>499</v>
      </c>
      <c r="J41" s="464" t="s">
        <v>474</v>
      </c>
      <c r="L41" s="464"/>
      <c r="M41" s="464" t="s">
        <v>499</v>
      </c>
      <c r="N41" s="464" t="s">
        <v>474</v>
      </c>
    </row>
    <row r="42" spans="2:17" ht="45">
      <c r="B42" s="462" t="s">
        <v>509</v>
      </c>
      <c r="C42" s="460"/>
      <c r="D42" s="464"/>
      <c r="E42" s="464" t="s">
        <v>501</v>
      </c>
      <c r="F42" s="464" t="s">
        <v>474</v>
      </c>
      <c r="H42" s="464"/>
      <c r="I42" s="464" t="s">
        <v>501</v>
      </c>
      <c r="J42" s="464" t="s">
        <v>474</v>
      </c>
      <c r="L42" s="464"/>
      <c r="M42" s="464" t="s">
        <v>501</v>
      </c>
      <c r="N42" s="464" t="s">
        <v>474</v>
      </c>
    </row>
    <row r="43" spans="2:17" ht="30">
      <c r="B43" s="462" t="s">
        <v>509</v>
      </c>
      <c r="C43" s="460"/>
      <c r="D43" s="464"/>
      <c r="E43" s="464" t="s">
        <v>503</v>
      </c>
      <c r="F43" s="464" t="s">
        <v>474</v>
      </c>
      <c r="H43" s="464"/>
      <c r="I43" s="464" t="s">
        <v>503</v>
      </c>
      <c r="J43" s="464" t="s">
        <v>474</v>
      </c>
      <c r="L43" s="464"/>
      <c r="M43" s="464" t="s">
        <v>503</v>
      </c>
      <c r="N43" s="464" t="s">
        <v>474</v>
      </c>
    </row>
    <row r="44" spans="2:17">
      <c r="B44" s="462" t="s">
        <v>510</v>
      </c>
      <c r="C44" s="460"/>
      <c r="D44" s="464"/>
      <c r="E44" s="464" t="s">
        <v>511</v>
      </c>
      <c r="F44" s="464" t="s">
        <v>512</v>
      </c>
      <c r="H44" s="464"/>
      <c r="I44" s="464" t="s">
        <v>511</v>
      </c>
      <c r="J44" s="464" t="s">
        <v>842</v>
      </c>
      <c r="L44" s="464"/>
      <c r="M44" s="464" t="s">
        <v>511</v>
      </c>
      <c r="N44" s="464" t="s">
        <v>969</v>
      </c>
      <c r="Q44" s="492"/>
    </row>
    <row r="45" spans="2:17" ht="30">
      <c r="B45" s="462" t="s">
        <v>513</v>
      </c>
      <c r="C45" s="460"/>
      <c r="D45" s="464"/>
      <c r="E45" s="464" t="s">
        <v>514</v>
      </c>
      <c r="F45" s="464" t="s">
        <v>515</v>
      </c>
      <c r="H45" s="464"/>
      <c r="I45" s="464" t="s">
        <v>514</v>
      </c>
      <c r="J45" s="464" t="s">
        <v>921</v>
      </c>
      <c r="L45" s="464"/>
      <c r="M45" s="464" t="s">
        <v>514</v>
      </c>
      <c r="N45" s="464" t="s">
        <v>970</v>
      </c>
      <c r="Q45" s="492"/>
    </row>
    <row r="46" spans="2:17" ht="30">
      <c r="B46" s="462" t="s">
        <v>516</v>
      </c>
      <c r="C46" s="460"/>
      <c r="D46" s="464"/>
      <c r="E46" s="464" t="s">
        <v>517</v>
      </c>
      <c r="F46" s="464" t="s">
        <v>515</v>
      </c>
      <c r="H46" s="464"/>
      <c r="I46" s="464" t="s">
        <v>517</v>
      </c>
      <c r="J46" s="464" t="s">
        <v>921</v>
      </c>
      <c r="L46" s="464"/>
      <c r="M46" s="464" t="s">
        <v>517</v>
      </c>
      <c r="N46" s="464" t="s">
        <v>970</v>
      </c>
      <c r="Q46" s="492"/>
    </row>
    <row r="47" spans="2:17">
      <c r="B47" s="462" t="s">
        <v>518</v>
      </c>
      <c r="C47" s="460"/>
      <c r="D47" s="464"/>
      <c r="E47" s="464" t="s">
        <v>519</v>
      </c>
      <c r="F47" s="464" t="s">
        <v>520</v>
      </c>
      <c r="H47" s="464"/>
      <c r="I47" s="464" t="s">
        <v>519</v>
      </c>
      <c r="J47" s="464" t="s">
        <v>843</v>
      </c>
      <c r="L47" s="464"/>
      <c r="M47" s="464" t="s">
        <v>519</v>
      </c>
      <c r="N47" s="464" t="s">
        <v>971</v>
      </c>
      <c r="Q47" s="492"/>
    </row>
    <row r="48" spans="2:17">
      <c r="B48" s="462" t="s">
        <v>521</v>
      </c>
      <c r="C48" s="460"/>
      <c r="D48" s="464"/>
      <c r="E48" s="464" t="s">
        <v>230</v>
      </c>
      <c r="F48" s="464" t="s">
        <v>520</v>
      </c>
      <c r="H48" s="464"/>
      <c r="I48" s="464" t="s">
        <v>230</v>
      </c>
      <c r="J48" s="464" t="s">
        <v>843</v>
      </c>
      <c r="L48" s="464"/>
      <c r="M48" s="464" t="s">
        <v>230</v>
      </c>
      <c r="N48" s="464" t="s">
        <v>971</v>
      </c>
      <c r="Q48" s="492"/>
    </row>
    <row r="49" spans="2:17">
      <c r="B49" s="462" t="s">
        <v>522</v>
      </c>
      <c r="C49" s="460"/>
      <c r="D49" s="464"/>
      <c r="E49" s="464" t="s">
        <v>517</v>
      </c>
      <c r="F49" s="464" t="s">
        <v>523</v>
      </c>
      <c r="H49" s="464"/>
      <c r="I49" s="464" t="s">
        <v>517</v>
      </c>
      <c r="J49" s="464" t="s">
        <v>844</v>
      </c>
      <c r="L49" s="464"/>
      <c r="M49" s="464" t="s">
        <v>517</v>
      </c>
      <c r="N49" s="464" t="s">
        <v>972</v>
      </c>
      <c r="Q49" s="492"/>
    </row>
    <row r="50" spans="2:17">
      <c r="B50" s="462" t="s">
        <v>524</v>
      </c>
      <c r="C50" s="460"/>
      <c r="D50" s="464"/>
      <c r="E50" s="464" t="s">
        <v>517</v>
      </c>
      <c r="F50" s="464" t="s">
        <v>523</v>
      </c>
      <c r="H50" s="464"/>
      <c r="I50" s="464" t="s">
        <v>517</v>
      </c>
      <c r="J50" s="464" t="s">
        <v>844</v>
      </c>
      <c r="L50" s="464"/>
      <c r="M50" s="464" t="s">
        <v>517</v>
      </c>
      <c r="N50" s="464" t="s">
        <v>972</v>
      </c>
      <c r="Q50" s="492"/>
    </row>
    <row r="51" spans="2:17" ht="30.95" customHeight="1">
      <c r="C51" s="460"/>
      <c r="D51" s="319"/>
      <c r="E51" s="319"/>
      <c r="F51" s="319"/>
    </row>
    <row r="52" spans="2:17" ht="15.75">
      <c r="B52" s="317" t="s">
        <v>525</v>
      </c>
      <c r="C52" s="460"/>
    </row>
    <row r="53" spans="2:17" ht="31.5">
      <c r="B53" s="317" t="s">
        <v>479</v>
      </c>
      <c r="C53" s="460"/>
      <c r="D53" s="459" t="s">
        <v>134</v>
      </c>
      <c r="E53" s="265" t="s">
        <v>526</v>
      </c>
      <c r="F53" s="459" t="s">
        <v>527</v>
      </c>
      <c r="H53" s="459" t="s">
        <v>134</v>
      </c>
      <c r="I53" s="265" t="s">
        <v>528</v>
      </c>
      <c r="J53" s="459" t="s">
        <v>527</v>
      </c>
      <c r="L53" s="459" t="s">
        <v>134</v>
      </c>
      <c r="M53" s="265" t="s">
        <v>528</v>
      </c>
      <c r="N53" s="459" t="s">
        <v>527</v>
      </c>
    </row>
    <row r="54" spans="2:17">
      <c r="B54" s="462" t="s">
        <v>529</v>
      </c>
      <c r="C54" s="460"/>
      <c r="D54" s="464" t="s">
        <v>530</v>
      </c>
      <c r="E54" s="464" t="s">
        <v>531</v>
      </c>
      <c r="F54" s="464" t="s">
        <v>532</v>
      </c>
      <c r="H54" s="464" t="s">
        <v>533</v>
      </c>
      <c r="I54" s="463" t="s">
        <v>534</v>
      </c>
      <c r="J54" s="464" t="s">
        <v>535</v>
      </c>
      <c r="L54" s="464" t="s">
        <v>973</v>
      </c>
      <c r="M54" s="463" t="s">
        <v>975</v>
      </c>
      <c r="N54" s="464" t="s">
        <v>978</v>
      </c>
    </row>
    <row r="55" spans="2:17">
      <c r="B55" s="462" t="s">
        <v>465</v>
      </c>
      <c r="C55" s="460"/>
      <c r="D55" s="464" t="s">
        <v>536</v>
      </c>
      <c r="E55" s="464" t="s">
        <v>537</v>
      </c>
      <c r="F55" s="464" t="s">
        <v>532</v>
      </c>
      <c r="H55" s="464" t="s">
        <v>538</v>
      </c>
      <c r="I55" s="464" t="s">
        <v>539</v>
      </c>
      <c r="J55" s="464" t="s">
        <v>535</v>
      </c>
      <c r="L55" s="464" t="s">
        <v>974</v>
      </c>
      <c r="M55" s="464" t="s">
        <v>976</v>
      </c>
      <c r="N55" s="464" t="s">
        <v>978</v>
      </c>
    </row>
    <row r="56" spans="2:17">
      <c r="B56" s="462" t="s">
        <v>469</v>
      </c>
      <c r="C56" s="460"/>
      <c r="D56" s="464" t="s">
        <v>540</v>
      </c>
      <c r="E56" s="464" t="s">
        <v>541</v>
      </c>
      <c r="F56" s="464" t="s">
        <v>532</v>
      </c>
      <c r="H56" s="464" t="s">
        <v>542</v>
      </c>
      <c r="I56" s="464" t="s">
        <v>543</v>
      </c>
      <c r="J56" s="464" t="s">
        <v>535</v>
      </c>
      <c r="L56" s="464" t="s">
        <v>534</v>
      </c>
      <c r="M56" s="464" t="s">
        <v>977</v>
      </c>
      <c r="N56" s="464" t="s">
        <v>978</v>
      </c>
    </row>
    <row r="57" spans="2:17">
      <c r="B57" s="462" t="s">
        <v>544</v>
      </c>
      <c r="C57" s="460"/>
      <c r="D57" s="464" t="s">
        <v>474</v>
      </c>
      <c r="E57" s="464" t="s">
        <v>474</v>
      </c>
      <c r="F57" s="464" t="s">
        <v>474</v>
      </c>
      <c r="H57" s="464" t="s">
        <v>474</v>
      </c>
      <c r="I57" s="464" t="s">
        <v>474</v>
      </c>
      <c r="J57" s="464" t="s">
        <v>474</v>
      </c>
      <c r="L57" s="464" t="s">
        <v>474</v>
      </c>
      <c r="M57" s="464" t="s">
        <v>474</v>
      </c>
      <c r="N57" s="464" t="s">
        <v>474</v>
      </c>
    </row>
    <row r="58" spans="2:17">
      <c r="C58" s="460"/>
    </row>
  </sheetData>
  <mergeCells count="8">
    <mergeCell ref="L4:N4"/>
    <mergeCell ref="L12:N12"/>
    <mergeCell ref="H30:J30"/>
    <mergeCell ref="L30:N30"/>
    <mergeCell ref="D4:F4"/>
    <mergeCell ref="H4:J4"/>
    <mergeCell ref="B12:F12"/>
    <mergeCell ref="H12:J12"/>
  </mergeCells>
  <phoneticPr fontId="2" type="noConversion"/>
  <printOptions horizontalCentered="1"/>
  <pageMargins left="0.74803149606299213" right="0.74803149606299213" top="0.98425196850393704" bottom="0.98425196850393704" header="0.51181102362204722" footer="0.51181102362204722"/>
  <pageSetup paperSize="9" scale="63" firstPageNumber="80" orientation="landscape" useFirstPageNumber="1" r:id="rId1"/>
  <headerFooter alignWithMargins="0">
    <oddFooter>&amp;C&amp;"Gill Sans MT Light,Regular"Page 12.5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pageSetUpPr fitToPage="1"/>
  </sheetPr>
  <dimension ref="B2:P90"/>
  <sheetViews>
    <sheetView showGridLines="0" zoomScale="90" zoomScaleNormal="90" zoomScaleSheetLayoutView="100" workbookViewId="0">
      <selection activeCell="H78" sqref="H78"/>
    </sheetView>
  </sheetViews>
  <sheetFormatPr defaultColWidth="9.140625" defaultRowHeight="12.75"/>
  <cols>
    <col min="1" max="1" width="3.7109375" style="61" customWidth="1"/>
    <col min="2" max="2" width="13.5703125" style="61" customWidth="1"/>
    <col min="3" max="3" width="39.85546875" style="61" customWidth="1"/>
    <col min="4" max="4" width="34.28515625" style="61" customWidth="1"/>
    <col min="5" max="6" width="25.5703125" style="61" customWidth="1"/>
    <col min="7" max="7" width="2.7109375" style="61" customWidth="1"/>
    <col min="8" max="9" width="27.28515625" style="61" bestFit="1" customWidth="1"/>
    <col min="10" max="10" width="3.42578125" style="207" customWidth="1"/>
    <col min="11" max="11" width="21.5703125" style="207" bestFit="1" customWidth="1"/>
    <col min="12" max="12" width="14.28515625" style="207" customWidth="1"/>
    <col min="13" max="13" width="8.7109375" style="61" bestFit="1" customWidth="1"/>
    <col min="14" max="19" width="12.42578125" style="61" customWidth="1"/>
    <col min="20" max="16384" width="9.140625" style="61"/>
  </cols>
  <sheetData>
    <row r="2" spans="2:13" s="39" customFormat="1" ht="20.25">
      <c r="B2" s="200" t="s">
        <v>137</v>
      </c>
      <c r="E2" s="278" t="s">
        <v>931</v>
      </c>
      <c r="I2" s="39" t="s">
        <v>164</v>
      </c>
    </row>
    <row r="3" spans="2:13" ht="8.25" customHeight="1" thickBot="1">
      <c r="G3" s="39"/>
      <c r="M3" s="111"/>
    </row>
    <row r="4" spans="2:13" ht="15.75">
      <c r="B4" s="112" t="s">
        <v>176</v>
      </c>
      <c r="C4" s="103"/>
      <c r="D4" s="103"/>
      <c r="E4" s="633" t="s">
        <v>757</v>
      </c>
      <c r="F4" s="634"/>
      <c r="G4" s="39"/>
      <c r="H4" s="633" t="s">
        <v>932</v>
      </c>
      <c r="I4" s="634"/>
      <c r="J4" s="179"/>
      <c r="K4" s="61"/>
      <c r="L4" s="179"/>
      <c r="M4" s="114"/>
    </row>
    <row r="5" spans="2:13" ht="9" customHeight="1" thickBot="1">
      <c r="B5" s="179"/>
      <c r="C5" s="211"/>
      <c r="D5" s="211"/>
      <c r="E5" s="635"/>
      <c r="F5" s="636"/>
      <c r="G5" s="39"/>
      <c r="H5" s="635"/>
      <c r="I5" s="636"/>
      <c r="J5" s="179"/>
      <c r="K5" s="131"/>
      <c r="L5" s="179"/>
    </row>
    <row r="6" spans="2:13" ht="19.149999999999999" customHeight="1">
      <c r="B6" s="279" t="s">
        <v>177</v>
      </c>
      <c r="C6" s="115" t="s">
        <v>133</v>
      </c>
      <c r="D6" s="280"/>
      <c r="E6" s="728" t="s">
        <v>565</v>
      </c>
      <c r="F6" s="728" t="s">
        <v>565</v>
      </c>
      <c r="G6" s="39"/>
      <c r="H6" s="728" t="s">
        <v>566</v>
      </c>
      <c r="I6" s="728" t="s">
        <v>566</v>
      </c>
      <c r="J6" s="179"/>
      <c r="K6" s="179"/>
      <c r="L6" s="179"/>
    </row>
    <row r="7" spans="2:13" ht="16.899999999999999" customHeight="1" thickBot="1">
      <c r="B7" s="281"/>
      <c r="C7" s="282"/>
      <c r="D7" s="283"/>
      <c r="E7" s="729" t="s">
        <v>178</v>
      </c>
      <c r="F7" s="729" t="s">
        <v>179</v>
      </c>
      <c r="G7" s="39"/>
      <c r="H7" s="729" t="s">
        <v>178</v>
      </c>
      <c r="I7" s="729" t="s">
        <v>179</v>
      </c>
      <c r="J7" s="179"/>
      <c r="K7" s="179"/>
      <c r="L7" s="179"/>
    </row>
    <row r="8" spans="2:13" ht="32.450000000000003" customHeight="1" thickBot="1">
      <c r="B8" s="284" t="s">
        <v>180</v>
      </c>
      <c r="C8" s="621" t="s">
        <v>687</v>
      </c>
      <c r="D8" s="621"/>
      <c r="E8" s="285">
        <v>1050</v>
      </c>
      <c r="F8" s="285">
        <v>1260</v>
      </c>
      <c r="G8" s="39"/>
      <c r="H8" s="285">
        <v>1102.5</v>
      </c>
      <c r="I8" s="489">
        <f>H8*1.2</f>
        <v>1323</v>
      </c>
      <c r="J8" s="270"/>
      <c r="K8" s="93"/>
      <c r="L8" s="179"/>
    </row>
    <row r="9" spans="2:13" ht="9" customHeight="1">
      <c r="B9" s="96"/>
      <c r="C9" s="96"/>
      <c r="D9" s="96"/>
      <c r="E9" s="96"/>
      <c r="F9" s="96"/>
      <c r="G9" s="39"/>
      <c r="H9" s="96"/>
      <c r="I9" s="96"/>
      <c r="J9" s="179"/>
      <c r="K9" s="179"/>
      <c r="L9" s="179"/>
    </row>
    <row r="10" spans="2:13" ht="15.75">
      <c r="B10" s="119" t="s">
        <v>181</v>
      </c>
      <c r="C10" s="96"/>
      <c r="D10" s="96"/>
      <c r="E10" s="96"/>
      <c r="F10" s="96"/>
      <c r="G10" s="39"/>
      <c r="H10" s="96"/>
      <c r="I10" s="96"/>
      <c r="J10" s="179"/>
      <c r="K10" s="179"/>
      <c r="L10" s="179"/>
    </row>
    <row r="11" spans="2:13" ht="6.75" customHeight="1">
      <c r="B11" s="93"/>
      <c r="C11" s="96"/>
      <c r="D11" s="96"/>
      <c r="E11" s="96"/>
      <c r="F11" s="96"/>
      <c r="G11" s="96"/>
      <c r="H11" s="96"/>
      <c r="I11" s="96"/>
      <c r="J11" s="179"/>
      <c r="K11" s="179"/>
      <c r="L11" s="179"/>
    </row>
    <row r="12" spans="2:13" ht="15">
      <c r="B12" s="120" t="s">
        <v>182</v>
      </c>
      <c r="C12" s="96"/>
      <c r="D12" s="96"/>
      <c r="E12" s="96"/>
      <c r="F12" s="96"/>
      <c r="G12" s="96"/>
      <c r="H12" s="96"/>
      <c r="I12" s="96"/>
      <c r="J12" s="179"/>
      <c r="K12" s="179"/>
      <c r="L12" s="179"/>
    </row>
    <row r="13" spans="2:13" ht="15">
      <c r="B13" s="120" t="s">
        <v>184</v>
      </c>
      <c r="C13" s="96"/>
      <c r="D13" s="96"/>
      <c r="E13" s="96"/>
      <c r="F13" s="96"/>
      <c r="G13" s="96"/>
      <c r="H13" s="96"/>
      <c r="I13" s="96"/>
      <c r="J13" s="179"/>
      <c r="K13" s="179"/>
      <c r="L13" s="179"/>
    </row>
    <row r="14" spans="2:13" ht="15">
      <c r="B14" s="120" t="s">
        <v>185</v>
      </c>
      <c r="C14" s="96"/>
      <c r="D14" s="96"/>
      <c r="E14" s="96"/>
      <c r="F14" s="96"/>
      <c r="G14" s="96"/>
      <c r="H14" s="96"/>
      <c r="I14" s="96"/>
      <c r="J14" s="179"/>
      <c r="K14" s="179"/>
      <c r="L14" s="179"/>
    </row>
    <row r="15" spans="2:13" ht="15">
      <c r="B15" s="120" t="s">
        <v>186</v>
      </c>
      <c r="C15" s="96"/>
      <c r="D15" s="96"/>
      <c r="E15" s="96"/>
      <c r="F15" s="96"/>
      <c r="G15" s="96"/>
      <c r="H15" s="96"/>
      <c r="I15" s="96"/>
      <c r="J15" s="179"/>
      <c r="K15" s="179"/>
      <c r="L15" s="179"/>
    </row>
    <row r="16" spans="2:13" ht="9" customHeight="1">
      <c r="B16" s="93"/>
      <c r="C16" s="96"/>
      <c r="D16" s="96"/>
      <c r="E16" s="96"/>
      <c r="F16" s="96"/>
      <c r="G16" s="96"/>
      <c r="H16" s="96"/>
      <c r="I16" s="96"/>
      <c r="J16" s="179"/>
      <c r="K16" s="179"/>
      <c r="L16" s="179"/>
    </row>
    <row r="17" spans="2:13" ht="11.25" customHeight="1">
      <c r="B17" s="120" t="s">
        <v>183</v>
      </c>
      <c r="C17" s="96"/>
      <c r="D17" s="96"/>
      <c r="E17" s="96"/>
      <c r="F17" s="96"/>
      <c r="G17" s="96"/>
      <c r="H17" s="96"/>
      <c r="I17" s="96"/>
      <c r="J17" s="179"/>
      <c r="K17" s="179"/>
      <c r="L17" s="179"/>
    </row>
    <row r="18" spans="2:13" ht="9" customHeight="1">
      <c r="B18" s="121"/>
      <c r="C18" s="122"/>
      <c r="D18" s="122"/>
      <c r="E18" s="122"/>
      <c r="F18" s="96"/>
      <c r="G18" s="96"/>
      <c r="H18" s="122"/>
      <c r="I18" s="123"/>
      <c r="J18" s="179"/>
      <c r="K18" s="179"/>
      <c r="L18" s="179"/>
      <c r="M18" s="124"/>
    </row>
    <row r="19" spans="2:13" ht="14.25" customHeight="1">
      <c r="B19" s="121" t="s">
        <v>132</v>
      </c>
      <c r="C19" s="122"/>
      <c r="D19" s="122"/>
      <c r="E19" s="122"/>
      <c r="F19" s="122"/>
      <c r="G19" s="122"/>
      <c r="H19" s="122"/>
      <c r="I19" s="123"/>
      <c r="J19" s="179"/>
      <c r="K19" s="179"/>
      <c r="L19" s="179"/>
    </row>
    <row r="20" spans="2:13" ht="9.75" customHeight="1" thickBot="1">
      <c r="B20" s="121"/>
      <c r="C20" s="122"/>
      <c r="D20" s="122"/>
      <c r="E20" s="122"/>
      <c r="F20" s="122"/>
      <c r="G20" s="122"/>
      <c r="H20" s="122"/>
      <c r="I20" s="123"/>
      <c r="J20" s="179"/>
      <c r="K20" s="179"/>
      <c r="L20" s="179"/>
    </row>
    <row r="21" spans="2:13" ht="18" customHeight="1">
      <c r="B21" s="125" t="s">
        <v>197</v>
      </c>
      <c r="C21" s="123"/>
      <c r="D21" s="123"/>
      <c r="E21" s="633" t="s">
        <v>757</v>
      </c>
      <c r="F21" s="634"/>
      <c r="G21" s="39"/>
      <c r="H21" s="633" t="s">
        <v>932</v>
      </c>
      <c r="I21" s="634"/>
      <c r="J21" s="179"/>
      <c r="K21" s="179"/>
      <c r="L21" s="179"/>
    </row>
    <row r="22" spans="2:13" ht="9.75" customHeight="1" thickBot="1">
      <c r="B22" s="125"/>
      <c r="C22" s="123"/>
      <c r="D22" s="123"/>
      <c r="E22" s="635"/>
      <c r="F22" s="636"/>
      <c r="G22" s="39"/>
      <c r="H22" s="635"/>
      <c r="I22" s="636"/>
      <c r="J22" s="179"/>
      <c r="K22" s="179"/>
      <c r="L22" s="179"/>
    </row>
    <row r="23" spans="2:13" ht="18" customHeight="1">
      <c r="B23" s="622" t="s">
        <v>177</v>
      </c>
      <c r="C23" s="624" t="s">
        <v>133</v>
      </c>
      <c r="D23" s="625"/>
      <c r="E23" s="728" t="s">
        <v>565</v>
      </c>
      <c r="F23" s="728" t="s">
        <v>565</v>
      </c>
      <c r="G23" s="39"/>
      <c r="H23" s="728" t="s">
        <v>566</v>
      </c>
      <c r="I23" s="728" t="s">
        <v>566</v>
      </c>
      <c r="J23" s="179"/>
      <c r="K23" s="179"/>
      <c r="L23" s="179"/>
    </row>
    <row r="24" spans="2:13" ht="18" customHeight="1" thickBot="1">
      <c r="B24" s="623"/>
      <c r="C24" s="626"/>
      <c r="D24" s="627"/>
      <c r="E24" s="729" t="s">
        <v>178</v>
      </c>
      <c r="F24" s="729" t="s">
        <v>179</v>
      </c>
      <c r="G24" s="39"/>
      <c r="H24" s="729" t="s">
        <v>178</v>
      </c>
      <c r="I24" s="729" t="s">
        <v>179</v>
      </c>
      <c r="J24" s="179"/>
      <c r="K24" s="179"/>
      <c r="L24" s="179"/>
    </row>
    <row r="25" spans="2:13" ht="32.450000000000003" customHeight="1">
      <c r="B25" s="126" t="s">
        <v>187</v>
      </c>
      <c r="C25" s="628" t="s">
        <v>567</v>
      </c>
      <c r="D25" s="628"/>
      <c r="E25" s="127">
        <v>375</v>
      </c>
      <c r="F25" s="127">
        <v>450</v>
      </c>
      <c r="G25" s="123"/>
      <c r="H25" s="127">
        <v>393.75</v>
      </c>
      <c r="I25" s="127">
        <f t="shared" ref="I25:I36" si="0">H25*1.2</f>
        <v>472.5</v>
      </c>
      <c r="J25" s="179"/>
      <c r="K25" s="179"/>
      <c r="L25" s="179"/>
    </row>
    <row r="26" spans="2:13" ht="32.450000000000003" customHeight="1">
      <c r="B26" s="128" t="s">
        <v>188</v>
      </c>
      <c r="C26" s="613" t="s">
        <v>568</v>
      </c>
      <c r="D26" s="613"/>
      <c r="E26" s="118">
        <v>450</v>
      </c>
      <c r="F26" s="118">
        <v>540</v>
      </c>
      <c r="G26" s="123"/>
      <c r="H26" s="118">
        <v>472.5</v>
      </c>
      <c r="I26" s="118">
        <f t="shared" si="0"/>
        <v>567</v>
      </c>
      <c r="J26" s="179"/>
      <c r="K26" s="179"/>
      <c r="L26" s="179"/>
    </row>
    <row r="27" spans="2:13" ht="32.450000000000003" customHeight="1">
      <c r="B27" s="128" t="s">
        <v>189</v>
      </c>
      <c r="C27" s="613" t="s">
        <v>569</v>
      </c>
      <c r="D27" s="613"/>
      <c r="E27" s="118">
        <v>450</v>
      </c>
      <c r="F27" s="118">
        <v>540</v>
      </c>
      <c r="G27" s="123"/>
      <c r="H27" s="118">
        <v>472.5</v>
      </c>
      <c r="I27" s="118">
        <f t="shared" si="0"/>
        <v>567</v>
      </c>
      <c r="J27" s="179"/>
      <c r="K27" s="179"/>
      <c r="L27" s="179"/>
    </row>
    <row r="28" spans="2:13" ht="32.450000000000003" customHeight="1">
      <c r="B28" s="128" t="s">
        <v>190</v>
      </c>
      <c r="C28" s="613" t="s">
        <v>570</v>
      </c>
      <c r="D28" s="613"/>
      <c r="E28" s="118">
        <v>675</v>
      </c>
      <c r="F28" s="118">
        <v>810</v>
      </c>
      <c r="G28" s="123"/>
      <c r="H28" s="118">
        <v>708.75</v>
      </c>
      <c r="I28" s="118">
        <f t="shared" si="0"/>
        <v>850.5</v>
      </c>
      <c r="J28" s="179"/>
      <c r="K28" s="179"/>
      <c r="L28" s="179"/>
    </row>
    <row r="29" spans="2:13" ht="32.450000000000003" customHeight="1">
      <c r="B29" s="128" t="s">
        <v>191</v>
      </c>
      <c r="C29" s="613" t="s">
        <v>571</v>
      </c>
      <c r="D29" s="613"/>
      <c r="E29" s="118">
        <v>750</v>
      </c>
      <c r="F29" s="118">
        <v>900</v>
      </c>
      <c r="G29" s="123"/>
      <c r="H29" s="118">
        <v>787.5</v>
      </c>
      <c r="I29" s="118">
        <f t="shared" si="0"/>
        <v>945</v>
      </c>
      <c r="J29" s="179"/>
      <c r="K29" s="179"/>
      <c r="L29" s="179"/>
    </row>
    <row r="30" spans="2:13" ht="32.450000000000003" customHeight="1">
      <c r="B30" s="128" t="s">
        <v>192</v>
      </c>
      <c r="C30" s="613" t="s">
        <v>572</v>
      </c>
      <c r="D30" s="613"/>
      <c r="E30" s="118">
        <v>675</v>
      </c>
      <c r="F30" s="118">
        <v>810</v>
      </c>
      <c r="G30" s="123"/>
      <c r="H30" s="118">
        <v>708.75</v>
      </c>
      <c r="I30" s="118">
        <f t="shared" si="0"/>
        <v>850.5</v>
      </c>
      <c r="J30" s="179"/>
      <c r="K30" s="179"/>
      <c r="L30" s="179"/>
    </row>
    <row r="31" spans="2:13" ht="32.450000000000003" customHeight="1">
      <c r="B31" s="128" t="s">
        <v>193</v>
      </c>
      <c r="C31" s="613" t="s">
        <v>573</v>
      </c>
      <c r="D31" s="613"/>
      <c r="E31" s="118">
        <v>750</v>
      </c>
      <c r="F31" s="118">
        <v>900</v>
      </c>
      <c r="G31" s="123"/>
      <c r="H31" s="118">
        <v>787.5</v>
      </c>
      <c r="I31" s="118">
        <f t="shared" si="0"/>
        <v>945</v>
      </c>
      <c r="J31" s="179"/>
      <c r="K31" s="179"/>
      <c r="L31" s="179"/>
    </row>
    <row r="32" spans="2:13" ht="32.450000000000003" customHeight="1">
      <c r="B32" s="128" t="s">
        <v>194</v>
      </c>
      <c r="C32" s="613" t="s">
        <v>574</v>
      </c>
      <c r="D32" s="613"/>
      <c r="E32" s="118">
        <v>900</v>
      </c>
      <c r="F32" s="118">
        <v>1080</v>
      </c>
      <c r="G32" s="123"/>
      <c r="H32" s="118">
        <v>945</v>
      </c>
      <c r="I32" s="118">
        <f t="shared" si="0"/>
        <v>1134</v>
      </c>
      <c r="J32" s="179"/>
      <c r="K32" s="179"/>
      <c r="L32" s="179"/>
    </row>
    <row r="33" spans="2:12" ht="32.450000000000003" customHeight="1">
      <c r="B33" s="128" t="s">
        <v>195</v>
      </c>
      <c r="C33" s="613" t="s">
        <v>575</v>
      </c>
      <c r="D33" s="613"/>
      <c r="E33" s="118">
        <v>600</v>
      </c>
      <c r="F33" s="118">
        <v>720</v>
      </c>
      <c r="G33" s="123"/>
      <c r="H33" s="118">
        <v>630</v>
      </c>
      <c r="I33" s="118">
        <f t="shared" si="0"/>
        <v>756</v>
      </c>
      <c r="J33" s="179"/>
      <c r="K33" s="179"/>
      <c r="L33" s="179"/>
    </row>
    <row r="34" spans="2:12" ht="32.450000000000003" customHeight="1">
      <c r="B34" s="128" t="s">
        <v>196</v>
      </c>
      <c r="C34" s="613" t="s">
        <v>576</v>
      </c>
      <c r="D34" s="613"/>
      <c r="E34" s="118">
        <v>750</v>
      </c>
      <c r="F34" s="118">
        <v>900</v>
      </c>
      <c r="G34" s="123"/>
      <c r="H34" s="118">
        <v>787.5</v>
      </c>
      <c r="I34" s="118">
        <f t="shared" si="0"/>
        <v>945</v>
      </c>
      <c r="J34" s="179"/>
      <c r="K34" s="179"/>
      <c r="L34" s="179"/>
    </row>
    <row r="35" spans="2:12" ht="32.450000000000003" customHeight="1">
      <c r="B35" s="129"/>
      <c r="C35" s="613" t="s">
        <v>577</v>
      </c>
      <c r="D35" s="613"/>
      <c r="E35" s="118">
        <v>825</v>
      </c>
      <c r="F35" s="118">
        <v>990</v>
      </c>
      <c r="G35" s="123"/>
      <c r="H35" s="118">
        <v>866.25</v>
      </c>
      <c r="I35" s="118">
        <f t="shared" si="0"/>
        <v>1039.5</v>
      </c>
      <c r="J35" s="179"/>
      <c r="K35" s="179"/>
      <c r="L35" s="179"/>
    </row>
    <row r="36" spans="2:12" ht="32.450000000000003" customHeight="1">
      <c r="B36" s="129"/>
      <c r="C36" s="613" t="s">
        <v>578</v>
      </c>
      <c r="D36" s="613"/>
      <c r="E36" s="118">
        <v>900</v>
      </c>
      <c r="F36" s="118">
        <v>1080</v>
      </c>
      <c r="G36" s="123"/>
      <c r="H36" s="118">
        <v>945</v>
      </c>
      <c r="I36" s="118">
        <f t="shared" si="0"/>
        <v>1134</v>
      </c>
      <c r="J36" s="179"/>
      <c r="K36" s="179"/>
      <c r="L36" s="179"/>
    </row>
    <row r="37" spans="2:12" ht="32.450000000000003" customHeight="1" thickBot="1">
      <c r="B37" s="130"/>
      <c r="C37" s="620" t="s">
        <v>198</v>
      </c>
      <c r="D37" s="620"/>
      <c r="E37" s="641" t="s">
        <v>579</v>
      </c>
      <c r="F37" s="641"/>
      <c r="G37" s="641"/>
      <c r="H37" s="641"/>
      <c r="I37" s="641"/>
      <c r="J37" s="179"/>
      <c r="K37" s="179"/>
      <c r="L37" s="179"/>
    </row>
    <row r="38" spans="2:12" ht="12.75" customHeight="1" thickBot="1">
      <c r="B38" s="179"/>
      <c r="C38" s="122"/>
      <c r="D38" s="122"/>
      <c r="E38" s="122"/>
      <c r="F38" s="132"/>
      <c r="G38" s="132"/>
      <c r="H38" s="122"/>
      <c r="I38" s="133"/>
      <c r="J38" s="179"/>
      <c r="K38" s="179"/>
      <c r="L38" s="179"/>
    </row>
    <row r="39" spans="2:12" ht="16.5" customHeight="1">
      <c r="B39" s="104" t="s">
        <v>199</v>
      </c>
      <c r="C39" s="179"/>
      <c r="D39" s="179"/>
      <c r="E39" s="633" t="s">
        <v>757</v>
      </c>
      <c r="F39" s="634"/>
      <c r="G39" s="39"/>
      <c r="H39" s="633" t="s">
        <v>932</v>
      </c>
      <c r="I39" s="634"/>
      <c r="J39" s="179"/>
      <c r="K39" s="179"/>
      <c r="L39" s="179"/>
    </row>
    <row r="40" spans="2:12" ht="16.5" customHeight="1" thickBot="1">
      <c r="B40" s="104"/>
      <c r="C40" s="179"/>
      <c r="D40" s="179"/>
      <c r="E40" s="635"/>
      <c r="F40" s="636"/>
      <c r="G40" s="39"/>
      <c r="H40" s="635"/>
      <c r="I40" s="636"/>
      <c r="J40" s="179"/>
      <c r="K40" s="179"/>
      <c r="L40" s="179"/>
    </row>
    <row r="41" spans="2:12" ht="16.5" customHeight="1">
      <c r="B41" s="115" t="s">
        <v>177</v>
      </c>
      <c r="C41" s="134" t="s">
        <v>133</v>
      </c>
      <c r="D41" s="286"/>
      <c r="E41" s="728" t="s">
        <v>565</v>
      </c>
      <c r="F41" s="728" t="s">
        <v>565</v>
      </c>
      <c r="G41" s="328"/>
      <c r="H41" s="728" t="s">
        <v>566</v>
      </c>
      <c r="I41" s="728" t="s">
        <v>566</v>
      </c>
      <c r="J41" s="179"/>
      <c r="K41" s="179"/>
      <c r="L41" s="179"/>
    </row>
    <row r="42" spans="2:12" ht="16.5" customHeight="1" thickBot="1">
      <c r="B42" s="135"/>
      <c r="C42" s="136"/>
      <c r="D42" s="181"/>
      <c r="E42" s="729" t="s">
        <v>178</v>
      </c>
      <c r="F42" s="729" t="s">
        <v>179</v>
      </c>
      <c r="G42" s="328"/>
      <c r="H42" s="729" t="s">
        <v>178</v>
      </c>
      <c r="I42" s="729" t="s">
        <v>179</v>
      </c>
      <c r="J42" s="179"/>
      <c r="K42" s="179"/>
      <c r="L42" s="179"/>
    </row>
    <row r="43" spans="2:12" ht="32.450000000000003" customHeight="1">
      <c r="B43" s="117" t="s">
        <v>200</v>
      </c>
      <c r="C43" s="613" t="s">
        <v>205</v>
      </c>
      <c r="D43" s="613"/>
      <c r="E43" s="287">
        <v>450</v>
      </c>
      <c r="F43" s="287">
        <v>540</v>
      </c>
      <c r="G43" s="132"/>
      <c r="H43" s="287">
        <v>472.5</v>
      </c>
      <c r="I43" s="488">
        <f t="shared" ref="I43:I49" si="1">H43*1.2</f>
        <v>567</v>
      </c>
      <c r="J43" s="179"/>
      <c r="K43" s="179"/>
      <c r="L43" s="179"/>
    </row>
    <row r="44" spans="2:12" ht="32.450000000000003" customHeight="1">
      <c r="B44" s="117" t="s">
        <v>201</v>
      </c>
      <c r="C44" s="613" t="s">
        <v>274</v>
      </c>
      <c r="D44" s="613"/>
      <c r="E44" s="118">
        <v>300</v>
      </c>
      <c r="F44" s="118">
        <v>360</v>
      </c>
      <c r="G44" s="132"/>
      <c r="H44" s="118">
        <v>315</v>
      </c>
      <c r="I44" s="486">
        <f t="shared" si="1"/>
        <v>378</v>
      </c>
      <c r="J44" s="179"/>
      <c r="K44" s="179"/>
      <c r="L44" s="179"/>
    </row>
    <row r="45" spans="2:12" ht="32.450000000000003" customHeight="1">
      <c r="B45" s="117" t="s">
        <v>202</v>
      </c>
      <c r="C45" s="613" t="s">
        <v>206</v>
      </c>
      <c r="D45" s="613"/>
      <c r="E45" s="118">
        <v>375</v>
      </c>
      <c r="F45" s="118">
        <v>450</v>
      </c>
      <c r="G45" s="132"/>
      <c r="H45" s="118">
        <v>393.75</v>
      </c>
      <c r="I45" s="486">
        <f t="shared" si="1"/>
        <v>472.5</v>
      </c>
      <c r="J45" s="179"/>
      <c r="K45" s="179"/>
      <c r="L45" s="179"/>
    </row>
    <row r="46" spans="2:12" ht="32.450000000000003" customHeight="1">
      <c r="B46" s="117" t="s">
        <v>203</v>
      </c>
      <c r="C46" s="613" t="s">
        <v>207</v>
      </c>
      <c r="D46" s="613"/>
      <c r="E46" s="118">
        <v>450</v>
      </c>
      <c r="F46" s="118">
        <v>540</v>
      </c>
      <c r="G46" s="132"/>
      <c r="H46" s="118">
        <v>472.5</v>
      </c>
      <c r="I46" s="486">
        <f t="shared" si="1"/>
        <v>567</v>
      </c>
      <c r="J46" s="179"/>
      <c r="K46" s="179"/>
      <c r="L46" s="179"/>
    </row>
    <row r="47" spans="2:12" ht="32.450000000000003" customHeight="1">
      <c r="B47" s="117" t="s">
        <v>204</v>
      </c>
      <c r="C47" s="613" t="s">
        <v>271</v>
      </c>
      <c r="D47" s="613"/>
      <c r="E47" s="118">
        <v>525</v>
      </c>
      <c r="F47" s="118">
        <v>630</v>
      </c>
      <c r="G47" s="132"/>
      <c r="H47" s="118">
        <v>551.25</v>
      </c>
      <c r="I47" s="486">
        <f t="shared" si="1"/>
        <v>661.5</v>
      </c>
      <c r="J47" s="179"/>
      <c r="K47" s="179"/>
      <c r="L47" s="179"/>
    </row>
    <row r="48" spans="2:12" ht="32.450000000000003" customHeight="1">
      <c r="B48" s="117" t="s">
        <v>275</v>
      </c>
      <c r="C48" s="613" t="s">
        <v>580</v>
      </c>
      <c r="D48" s="613"/>
      <c r="E48" s="118">
        <v>187.5</v>
      </c>
      <c r="F48" s="118">
        <v>225</v>
      </c>
      <c r="G48" s="132"/>
      <c r="H48" s="118">
        <v>196.88</v>
      </c>
      <c r="I48" s="486">
        <f t="shared" si="1"/>
        <v>236.25599999999997</v>
      </c>
      <c r="J48" s="179"/>
      <c r="K48" s="179"/>
      <c r="L48" s="179"/>
    </row>
    <row r="49" spans="2:12" ht="32.450000000000003" customHeight="1">
      <c r="B49" s="117" t="s">
        <v>272</v>
      </c>
      <c r="C49" s="613" t="s">
        <v>276</v>
      </c>
      <c r="D49" s="613"/>
      <c r="E49" s="118">
        <v>187.5</v>
      </c>
      <c r="F49" s="118">
        <v>225</v>
      </c>
      <c r="G49" s="132"/>
      <c r="H49" s="118">
        <v>196.88</v>
      </c>
      <c r="I49" s="486">
        <f t="shared" si="1"/>
        <v>236.25599999999997</v>
      </c>
      <c r="J49" s="179"/>
      <c r="K49" s="179"/>
      <c r="L49" s="179"/>
    </row>
    <row r="50" spans="2:12" ht="32.450000000000003" customHeight="1">
      <c r="B50" s="117" t="s">
        <v>273</v>
      </c>
      <c r="C50" s="613" t="s">
        <v>277</v>
      </c>
      <c r="D50" s="613"/>
      <c r="E50" s="637" t="s">
        <v>798</v>
      </c>
      <c r="F50" s="638"/>
      <c r="G50" s="132"/>
      <c r="H50" s="637" t="s">
        <v>798</v>
      </c>
      <c r="I50" s="638"/>
      <c r="J50" s="179"/>
      <c r="K50" s="179"/>
      <c r="L50" s="179"/>
    </row>
    <row r="51" spans="2:12" ht="32.450000000000003" customHeight="1">
      <c r="B51" s="137"/>
      <c r="C51" s="613" t="s">
        <v>278</v>
      </c>
      <c r="D51" s="613"/>
      <c r="E51" s="637" t="s">
        <v>798</v>
      </c>
      <c r="F51" s="638"/>
      <c r="G51" s="132"/>
      <c r="H51" s="637" t="s">
        <v>798</v>
      </c>
      <c r="I51" s="638"/>
      <c r="J51" s="179"/>
      <c r="K51" s="179"/>
      <c r="L51" s="179"/>
    </row>
    <row r="52" spans="2:12" ht="32.450000000000003" customHeight="1" thickBot="1">
      <c r="B52" s="138"/>
      <c r="C52" s="620" t="s">
        <v>581</v>
      </c>
      <c r="D52" s="620"/>
      <c r="E52" s="639" t="s">
        <v>798</v>
      </c>
      <c r="F52" s="640"/>
      <c r="G52" s="132"/>
      <c r="H52" s="639" t="s">
        <v>798</v>
      </c>
      <c r="I52" s="640"/>
      <c r="J52" s="179"/>
      <c r="K52" s="179"/>
      <c r="L52" s="179"/>
    </row>
    <row r="53" spans="2:12" ht="16.5" customHeight="1">
      <c r="B53" s="104"/>
      <c r="C53" s="179"/>
      <c r="D53" s="179"/>
      <c r="E53" s="96"/>
      <c r="F53" s="96"/>
      <c r="G53" s="132"/>
      <c r="H53" s="96"/>
      <c r="I53" s="96"/>
      <c r="J53" s="96"/>
      <c r="K53" s="96"/>
      <c r="L53" s="179"/>
    </row>
    <row r="54" spans="2:12" ht="16.5" customHeight="1">
      <c r="B54" s="119" t="s">
        <v>208</v>
      </c>
      <c r="C54" s="179"/>
      <c r="D54" s="179"/>
      <c r="E54" s="179"/>
      <c r="F54" s="132"/>
      <c r="G54" s="132"/>
      <c r="H54" s="122"/>
      <c r="I54" s="133"/>
      <c r="J54" s="179"/>
      <c r="K54" s="179"/>
      <c r="L54" s="179"/>
    </row>
    <row r="55" spans="2:12" ht="16.5" customHeight="1">
      <c r="B55" s="140" t="s">
        <v>582</v>
      </c>
      <c r="C55" s="179"/>
      <c r="D55" s="179"/>
      <c r="E55" s="179"/>
      <c r="F55" s="132"/>
      <c r="G55" s="132"/>
      <c r="H55" s="122"/>
      <c r="I55" s="133"/>
      <c r="J55" s="179"/>
      <c r="K55" s="179"/>
      <c r="L55" s="179"/>
    </row>
    <row r="56" spans="2:12" ht="16.5" customHeight="1">
      <c r="B56" s="140" t="s">
        <v>583</v>
      </c>
      <c r="C56" s="179"/>
      <c r="D56" s="179"/>
      <c r="E56" s="179"/>
      <c r="F56" s="132"/>
      <c r="G56" s="132"/>
      <c r="H56" s="122"/>
      <c r="I56" s="133"/>
      <c r="J56" s="179"/>
      <c r="K56" s="179"/>
      <c r="L56" s="179"/>
    </row>
    <row r="57" spans="2:12" ht="16.5" customHeight="1">
      <c r="B57" s="140" t="s">
        <v>584</v>
      </c>
      <c r="C57" s="179"/>
      <c r="D57" s="179"/>
      <c r="E57" s="179"/>
      <c r="F57" s="132"/>
      <c r="G57" s="132"/>
      <c r="H57" s="122"/>
      <c r="I57" s="133"/>
      <c r="J57" s="179"/>
      <c r="K57" s="179"/>
      <c r="L57" s="179"/>
    </row>
    <row r="58" spans="2:12" ht="16.5" customHeight="1">
      <c r="B58" s="140" t="s">
        <v>585</v>
      </c>
      <c r="C58" s="179"/>
      <c r="D58" s="179"/>
      <c r="E58" s="179"/>
      <c r="F58" s="132"/>
      <c r="G58" s="132"/>
      <c r="H58" s="122"/>
      <c r="I58" s="133"/>
      <c r="J58" s="179"/>
      <c r="K58" s="179"/>
      <c r="L58" s="179"/>
    </row>
    <row r="59" spans="2:12" ht="16.5" customHeight="1">
      <c r="B59" s="140" t="s">
        <v>586</v>
      </c>
      <c r="C59" s="179"/>
      <c r="D59" s="179"/>
      <c r="E59" s="179"/>
      <c r="F59" s="132"/>
      <c r="G59" s="132"/>
      <c r="H59" s="122"/>
      <c r="I59" s="133"/>
      <c r="J59" s="179"/>
      <c r="K59" s="179"/>
      <c r="L59" s="179"/>
    </row>
    <row r="60" spans="2:12" ht="16.5" customHeight="1">
      <c r="B60" s="140" t="s">
        <v>587</v>
      </c>
      <c r="C60" s="179"/>
      <c r="D60" s="179"/>
      <c r="E60" s="179"/>
      <c r="F60" s="132"/>
      <c r="G60" s="132"/>
      <c r="H60" s="122"/>
      <c r="I60" s="133"/>
      <c r="J60" s="179"/>
      <c r="K60" s="179"/>
      <c r="L60" s="179"/>
    </row>
    <row r="61" spans="2:12" ht="16.5" customHeight="1">
      <c r="B61" s="119" t="s">
        <v>209</v>
      </c>
      <c r="C61" s="179"/>
      <c r="D61" s="179"/>
      <c r="E61" s="179"/>
      <c r="F61" s="132"/>
      <c r="G61" s="132"/>
      <c r="H61" s="122"/>
      <c r="I61" s="133"/>
      <c r="J61" s="179"/>
      <c r="K61" s="179"/>
      <c r="L61" s="179"/>
    </row>
    <row r="62" spans="2:12" ht="16.5" customHeight="1">
      <c r="B62" s="141" t="s">
        <v>210</v>
      </c>
      <c r="C62" s="179"/>
      <c r="D62" s="179"/>
      <c r="E62" s="179"/>
      <c r="F62" s="132"/>
      <c r="G62" s="132"/>
      <c r="H62" s="122"/>
      <c r="I62" s="133"/>
      <c r="J62" s="179"/>
      <c r="K62" s="179"/>
      <c r="L62" s="179"/>
    </row>
    <row r="63" spans="2:12" ht="10.5" customHeight="1">
      <c r="B63" s="93"/>
      <c r="C63" s="179"/>
      <c r="D63" s="179"/>
      <c r="E63" s="179"/>
      <c r="F63" s="132"/>
      <c r="G63" s="132"/>
      <c r="H63" s="122"/>
      <c r="I63" s="133"/>
      <c r="J63" s="179"/>
      <c r="K63" s="179"/>
      <c r="L63" s="179"/>
    </row>
    <row r="64" spans="2:12" ht="16.5" customHeight="1">
      <c r="B64" s="120" t="s">
        <v>211</v>
      </c>
      <c r="C64" s="179"/>
      <c r="D64" s="179"/>
      <c r="E64" s="179"/>
      <c r="F64" s="132"/>
      <c r="G64" s="132"/>
      <c r="H64" s="122"/>
      <c r="I64" s="133"/>
      <c r="J64" s="179"/>
      <c r="K64" s="179"/>
      <c r="L64" s="179"/>
    </row>
    <row r="65" spans="2:16" ht="10.5" customHeight="1">
      <c r="B65" s="93"/>
      <c r="C65" s="179"/>
      <c r="D65" s="179"/>
      <c r="E65" s="179"/>
      <c r="F65" s="132"/>
      <c r="G65" s="132"/>
      <c r="H65" s="122"/>
      <c r="I65" s="133"/>
      <c r="J65" s="179"/>
      <c r="K65" s="179"/>
      <c r="L65" s="179"/>
    </row>
    <row r="66" spans="2:16" ht="16.5" customHeight="1">
      <c r="B66" s="119" t="s">
        <v>688</v>
      </c>
      <c r="C66" s="179"/>
      <c r="D66" s="179"/>
      <c r="E66" s="179"/>
      <c r="F66" s="132"/>
      <c r="G66" s="132"/>
      <c r="H66" s="122"/>
      <c r="I66" s="133"/>
      <c r="J66" s="179"/>
      <c r="K66" s="179"/>
      <c r="L66" s="179"/>
    </row>
    <row r="67" spans="2:16" ht="16.5" customHeight="1">
      <c r="B67" s="120" t="s">
        <v>689</v>
      </c>
      <c r="C67" s="179"/>
      <c r="D67" s="179"/>
      <c r="E67" s="179"/>
      <c r="F67" s="132"/>
      <c r="G67" s="132"/>
      <c r="H67" s="122"/>
      <c r="I67" s="133"/>
      <c r="J67" s="179"/>
      <c r="K67" s="179"/>
      <c r="L67" s="179"/>
    </row>
    <row r="68" spans="2:16" ht="9.75" customHeight="1">
      <c r="B68" s="93"/>
      <c r="C68" s="179"/>
      <c r="D68" s="179"/>
      <c r="E68" s="179"/>
      <c r="F68" s="132"/>
      <c r="G68" s="132"/>
      <c r="H68" s="122"/>
      <c r="I68" s="133"/>
      <c r="J68" s="179"/>
      <c r="K68" s="179"/>
      <c r="L68" s="179"/>
    </row>
    <row r="69" spans="2:16" ht="16.5" customHeight="1">
      <c r="B69" s="141" t="s">
        <v>212</v>
      </c>
      <c r="C69" s="179"/>
      <c r="D69" s="179"/>
      <c r="E69" s="179"/>
      <c r="F69" s="132"/>
      <c r="G69" s="132"/>
      <c r="H69" s="122"/>
      <c r="I69" s="133"/>
      <c r="J69" s="179"/>
      <c r="K69" s="179"/>
      <c r="L69" s="179"/>
    </row>
    <row r="70" spans="2:16" ht="9.75" customHeight="1" thickBot="1">
      <c r="B70" s="96"/>
      <c r="C70" s="96"/>
      <c r="D70" s="96"/>
      <c r="E70" s="96"/>
      <c r="F70" s="96"/>
      <c r="G70" s="96"/>
      <c r="H70" s="96"/>
      <c r="I70" s="96"/>
      <c r="J70" s="179"/>
      <c r="K70" s="179"/>
      <c r="L70" s="179"/>
    </row>
    <row r="71" spans="2:16" ht="16.149999999999999" customHeight="1">
      <c r="B71" s="112" t="s">
        <v>588</v>
      </c>
      <c r="C71" s="96"/>
      <c r="D71" s="96"/>
      <c r="E71" s="629" t="s">
        <v>757</v>
      </c>
      <c r="F71" s="630"/>
      <c r="G71" s="96"/>
      <c r="H71" s="629" t="s">
        <v>757</v>
      </c>
      <c r="I71" s="630"/>
      <c r="J71" s="179"/>
      <c r="K71" s="179"/>
      <c r="L71" s="179"/>
    </row>
    <row r="72" spans="2:16" ht="5.45" customHeight="1" thickBot="1">
      <c r="B72" s="208"/>
      <c r="C72" s="208"/>
      <c r="D72" s="208"/>
      <c r="E72" s="631"/>
      <c r="F72" s="632"/>
      <c r="G72" s="96"/>
      <c r="H72" s="631"/>
      <c r="I72" s="632"/>
      <c r="J72" s="208"/>
      <c r="L72" s="208"/>
      <c r="M72" s="208"/>
      <c r="N72" s="208"/>
      <c r="O72" s="208"/>
    </row>
    <row r="73" spans="2:16" ht="16.5" thickBot="1">
      <c r="B73" s="142" t="s">
        <v>177</v>
      </c>
      <c r="C73" s="614" t="s">
        <v>133</v>
      </c>
      <c r="D73" s="615"/>
      <c r="E73" s="730" t="s">
        <v>589</v>
      </c>
      <c r="F73" s="730" t="s">
        <v>590</v>
      </c>
      <c r="G73" s="100"/>
      <c r="H73" s="730" t="s">
        <v>589</v>
      </c>
      <c r="I73" s="730" t="s">
        <v>590</v>
      </c>
      <c r="J73" s="208"/>
      <c r="K73" s="61"/>
      <c r="L73" s="208"/>
      <c r="M73" s="208"/>
      <c r="N73" s="208"/>
      <c r="O73" s="208"/>
      <c r="P73" s="208"/>
    </row>
    <row r="74" spans="2:16" ht="15" customHeight="1">
      <c r="B74" s="143"/>
      <c r="C74" s="616" t="s">
        <v>591</v>
      </c>
      <c r="D74" s="617"/>
      <c r="E74" s="118">
        <v>25</v>
      </c>
      <c r="F74" s="485">
        <v>30</v>
      </c>
      <c r="G74" s="96"/>
      <c r="H74" s="118">
        <v>26.25</v>
      </c>
      <c r="I74" s="485">
        <f>H74*1.2</f>
        <v>31.5</v>
      </c>
      <c r="J74" s="208"/>
      <c r="K74" s="61"/>
      <c r="L74" s="208"/>
      <c r="M74" s="208"/>
      <c r="N74" s="208"/>
      <c r="O74" s="208"/>
      <c r="P74" s="208"/>
    </row>
    <row r="75" spans="2:16" ht="15">
      <c r="B75" s="144"/>
      <c r="C75" s="618" t="s">
        <v>592</v>
      </c>
      <c r="D75" s="619"/>
      <c r="E75" s="118">
        <v>25</v>
      </c>
      <c r="F75" s="486">
        <v>30</v>
      </c>
      <c r="G75" s="96"/>
      <c r="H75" s="118">
        <v>26.25</v>
      </c>
      <c r="I75" s="486">
        <f>H75*1.2</f>
        <v>31.5</v>
      </c>
      <c r="J75" s="208"/>
      <c r="K75" s="61"/>
      <c r="L75" s="208"/>
      <c r="M75" s="208"/>
      <c r="N75" s="208"/>
      <c r="O75" s="208"/>
      <c r="P75" s="208"/>
    </row>
    <row r="76" spans="2:16" ht="15">
      <c r="B76" s="144"/>
      <c r="C76" s="618" t="s">
        <v>593</v>
      </c>
      <c r="D76" s="619"/>
      <c r="E76" s="118">
        <v>75</v>
      </c>
      <c r="F76" s="486">
        <v>90</v>
      </c>
      <c r="G76" s="96"/>
      <c r="H76" s="118">
        <v>78.75</v>
      </c>
      <c r="I76" s="486">
        <f>H76*1.2</f>
        <v>94.5</v>
      </c>
      <c r="J76" s="208"/>
      <c r="K76" s="61"/>
      <c r="L76" s="208"/>
      <c r="M76" s="208"/>
      <c r="N76" s="208"/>
      <c r="O76" s="208"/>
      <c r="P76" s="208"/>
    </row>
    <row r="77" spans="2:16" ht="15.6" customHeight="1" thickBot="1">
      <c r="B77" s="145"/>
      <c r="C77" s="611" t="s">
        <v>594</v>
      </c>
      <c r="D77" s="612"/>
      <c r="E77" s="139">
        <v>75</v>
      </c>
      <c r="F77" s="487">
        <v>90</v>
      </c>
      <c r="G77" s="96"/>
      <c r="H77" s="139">
        <v>78.75</v>
      </c>
      <c r="I77" s="487">
        <f>H77*1.2</f>
        <v>94.5</v>
      </c>
      <c r="J77" s="208"/>
      <c r="K77" s="61"/>
      <c r="L77" s="208"/>
      <c r="M77" s="208"/>
      <c r="N77" s="208"/>
      <c r="O77" s="208"/>
      <c r="P77" s="208"/>
    </row>
    <row r="78" spans="2:16" ht="15">
      <c r="B78" s="179"/>
      <c r="C78" s="179"/>
      <c r="D78" s="179"/>
      <c r="E78" s="179"/>
      <c r="F78" s="208"/>
      <c r="G78" s="96"/>
      <c r="H78" s="208"/>
      <c r="I78" s="208"/>
      <c r="J78" s="208"/>
      <c r="L78" s="208"/>
      <c r="M78" s="208"/>
      <c r="N78" s="208"/>
      <c r="O78" s="208"/>
    </row>
    <row r="79" spans="2:16" ht="15">
      <c r="B79" s="146" t="s">
        <v>213</v>
      </c>
      <c r="C79" s="96"/>
      <c r="D79" s="96"/>
      <c r="E79" s="96"/>
      <c r="F79" s="96"/>
      <c r="G79" s="96"/>
      <c r="H79" s="96"/>
      <c r="I79" s="96"/>
      <c r="J79" s="179"/>
      <c r="K79" s="179"/>
      <c r="L79" s="179"/>
    </row>
    <row r="80" spans="2:16" ht="15" customHeight="1">
      <c r="B80" s="96"/>
      <c r="C80" s="96"/>
      <c r="D80" s="96"/>
      <c r="E80" s="96"/>
      <c r="F80" s="96"/>
      <c r="G80" s="96"/>
      <c r="H80" s="96"/>
      <c r="I80" s="96"/>
      <c r="J80" s="179"/>
      <c r="K80" s="179"/>
      <c r="L80" s="179"/>
    </row>
    <row r="81" spans="2:12" ht="15">
      <c r="B81" s="96"/>
      <c r="C81" s="96"/>
      <c r="D81" s="96"/>
      <c r="E81" s="96"/>
      <c r="F81" s="96"/>
      <c r="G81" s="96"/>
      <c r="H81" s="96"/>
      <c r="I81" s="96"/>
      <c r="J81" s="179"/>
      <c r="K81" s="179"/>
      <c r="L81" s="179"/>
    </row>
    <row r="82" spans="2:12" ht="15">
      <c r="B82" s="96"/>
      <c r="C82" s="96"/>
      <c r="D82" s="96"/>
      <c r="E82" s="96"/>
      <c r="F82" s="96"/>
      <c r="G82" s="96"/>
      <c r="H82" s="96"/>
      <c r="I82" s="96"/>
      <c r="J82" s="179"/>
      <c r="K82" s="179"/>
      <c r="L82" s="179"/>
    </row>
    <row r="83" spans="2:12" ht="15">
      <c r="B83" s="96"/>
      <c r="C83" s="96"/>
      <c r="D83" s="96"/>
      <c r="E83" s="96"/>
      <c r="F83" s="96"/>
      <c r="G83" s="96"/>
      <c r="H83" s="96"/>
      <c r="I83" s="96"/>
      <c r="J83" s="179"/>
      <c r="K83" s="179"/>
      <c r="L83" s="179"/>
    </row>
    <row r="84" spans="2:12" ht="15" customHeight="1">
      <c r="B84" s="96"/>
      <c r="C84" s="96"/>
      <c r="D84" s="96"/>
      <c r="E84" s="96"/>
      <c r="F84" s="96"/>
      <c r="G84" s="96"/>
      <c r="H84" s="96"/>
      <c r="I84" s="96"/>
      <c r="J84" s="179"/>
      <c r="K84" s="179"/>
      <c r="L84" s="179"/>
    </row>
    <row r="85" spans="2:12" ht="15">
      <c r="B85" s="96"/>
      <c r="C85" s="96"/>
      <c r="D85" s="96"/>
      <c r="E85" s="96"/>
      <c r="F85" s="96"/>
      <c r="G85" s="96"/>
      <c r="H85" s="96"/>
      <c r="I85" s="96"/>
      <c r="J85" s="179"/>
      <c r="K85" s="179"/>
      <c r="L85" s="179"/>
    </row>
    <row r="86" spans="2:12" ht="15">
      <c r="B86" s="96"/>
      <c r="C86" s="96"/>
      <c r="D86" s="96"/>
      <c r="E86" s="96"/>
      <c r="F86" s="96"/>
      <c r="G86" s="96"/>
      <c r="H86" s="96"/>
      <c r="I86" s="96"/>
      <c r="J86" s="179"/>
      <c r="K86" s="179"/>
      <c r="L86" s="179"/>
    </row>
    <row r="87" spans="2:12" ht="15" customHeight="1">
      <c r="B87" s="96"/>
      <c r="C87" s="96"/>
      <c r="D87" s="96"/>
      <c r="E87" s="96"/>
      <c r="F87" s="96"/>
      <c r="G87" s="96"/>
      <c r="H87" s="96"/>
      <c r="I87" s="96"/>
      <c r="J87" s="179"/>
      <c r="K87" s="179"/>
      <c r="L87" s="179"/>
    </row>
    <row r="88" spans="2:12" ht="15">
      <c r="B88" s="96"/>
      <c r="C88" s="96"/>
      <c r="D88" s="96"/>
      <c r="E88" s="96"/>
      <c r="F88" s="96"/>
      <c r="G88" s="96"/>
      <c r="H88" s="96"/>
      <c r="I88" s="96"/>
      <c r="J88" s="179"/>
      <c r="K88" s="179"/>
      <c r="L88" s="179"/>
    </row>
    <row r="89" spans="2:12" ht="15">
      <c r="B89" s="96"/>
      <c r="C89" s="96"/>
      <c r="D89" s="96"/>
      <c r="E89" s="96"/>
      <c r="F89" s="96"/>
      <c r="G89" s="96"/>
      <c r="H89" s="96"/>
      <c r="I89" s="96"/>
      <c r="J89" s="179"/>
      <c r="K89" s="179"/>
      <c r="L89" s="179"/>
    </row>
    <row r="90" spans="2:12" ht="15" customHeight="1">
      <c r="B90" s="96"/>
      <c r="C90" s="96"/>
      <c r="D90" s="96"/>
      <c r="E90" s="96"/>
      <c r="F90" s="96"/>
      <c r="G90" s="96"/>
      <c r="H90" s="96"/>
      <c r="I90" s="96"/>
      <c r="J90" s="179"/>
      <c r="K90" s="179"/>
      <c r="L90" s="179"/>
    </row>
  </sheetData>
  <mergeCells count="46">
    <mergeCell ref="H71:I72"/>
    <mergeCell ref="E71:F72"/>
    <mergeCell ref="H4:I5"/>
    <mergeCell ref="E4:F5"/>
    <mergeCell ref="H21:I22"/>
    <mergeCell ref="E21:F22"/>
    <mergeCell ref="E39:F40"/>
    <mergeCell ref="H39:I40"/>
    <mergeCell ref="E50:F50"/>
    <mergeCell ref="E51:F51"/>
    <mergeCell ref="E52:F52"/>
    <mergeCell ref="H52:I52"/>
    <mergeCell ref="H51:I51"/>
    <mergeCell ref="H50:I50"/>
    <mergeCell ref="E37:I37"/>
    <mergeCell ref="C47:D47"/>
    <mergeCell ref="C48:D48"/>
    <mergeCell ref="C49:D49"/>
    <mergeCell ref="C32:D32"/>
    <mergeCell ref="C33:D33"/>
    <mergeCell ref="C34:D34"/>
    <mergeCell ref="C35:D35"/>
    <mergeCell ref="C36:D36"/>
    <mergeCell ref="C43:D43"/>
    <mergeCell ref="C44:D44"/>
    <mergeCell ref="C45:D45"/>
    <mergeCell ref="C46:D46"/>
    <mergeCell ref="C37:D37"/>
    <mergeCell ref="C27:D27"/>
    <mergeCell ref="C28:D28"/>
    <mergeCell ref="C29:D29"/>
    <mergeCell ref="C30:D30"/>
    <mergeCell ref="C31:D31"/>
    <mergeCell ref="C8:D8"/>
    <mergeCell ref="B23:B24"/>
    <mergeCell ref="C23:D24"/>
    <mergeCell ref="C25:D25"/>
    <mergeCell ref="C26:D26"/>
    <mergeCell ref="C77:D77"/>
    <mergeCell ref="C50:D50"/>
    <mergeCell ref="C73:D73"/>
    <mergeCell ref="C74:D74"/>
    <mergeCell ref="C75:D75"/>
    <mergeCell ref="C76:D76"/>
    <mergeCell ref="C51:D51"/>
    <mergeCell ref="C52:D52"/>
  </mergeCells>
  <phoneticPr fontId="2" type="noConversion"/>
  <printOptions horizontalCentered="1"/>
  <pageMargins left="0.74803149606299213" right="0.74803149606299213" top="0.98425196850393704" bottom="0.98425196850393704" header="0.51181102362204722" footer="0.51181102362204722"/>
  <pageSetup paperSize="9" scale="69" firstPageNumber="80" orientation="portrait" useFirstPageNumber="1" r:id="rId1"/>
  <headerFooter alignWithMargins="0">
    <oddFooter>&amp;C&amp;"Gill Sans MT Light,Regular"Page 12.23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B2:L49"/>
  <sheetViews>
    <sheetView showGridLines="0" zoomScale="86" zoomScaleNormal="86" zoomScaleSheetLayoutView="85" workbookViewId="0">
      <pane xSplit="3" ySplit="5" topLeftCell="D6" activePane="bottomRight" state="frozen"/>
      <selection pane="topRight" activeCell="D1" sqref="D1"/>
      <selection pane="bottomLeft" activeCell="A6" sqref="A6"/>
      <selection pane="bottomRight" activeCell="G17" sqref="G17:G23"/>
    </sheetView>
  </sheetViews>
  <sheetFormatPr defaultColWidth="9.140625" defaultRowHeight="15"/>
  <cols>
    <col min="1" max="2" width="3.7109375" style="96" customWidth="1"/>
    <col min="3" max="3" width="75.140625" style="96" customWidth="1"/>
    <col min="4" max="4" width="2.7109375" style="96" customWidth="1"/>
    <col min="5" max="5" width="12.5703125" style="99" customWidth="1"/>
    <col min="6" max="6" width="2.5703125" style="99" customWidth="1"/>
    <col min="7" max="7" width="12.5703125" style="99" customWidth="1"/>
    <col min="8" max="8" width="2.5703125" style="99" customWidth="1"/>
    <col min="9" max="9" width="9" style="99" customWidth="1"/>
    <col min="10" max="10" width="2.42578125" style="99" customWidth="1"/>
    <col min="11" max="11" width="12.5703125" style="99" customWidth="1"/>
    <col min="12" max="12" width="2.42578125" style="99" customWidth="1"/>
    <col min="13" max="16384" width="9.140625" style="96"/>
  </cols>
  <sheetData>
    <row r="2" spans="2:12" s="93" customFormat="1" ht="20.25">
      <c r="B2" s="200" t="s">
        <v>170</v>
      </c>
      <c r="E2" s="94"/>
      <c r="F2" s="94"/>
      <c r="G2" s="94"/>
      <c r="H2" s="94"/>
      <c r="I2" s="94"/>
      <c r="J2" s="94"/>
      <c r="K2" s="94"/>
      <c r="L2" s="94"/>
    </row>
    <row r="3" spans="2:12" ht="15.75">
      <c r="E3" s="97" t="s">
        <v>757</v>
      </c>
      <c r="F3" s="94"/>
      <c r="G3" s="97" t="s">
        <v>932</v>
      </c>
      <c r="H3" s="98"/>
      <c r="I3" s="98"/>
      <c r="J3" s="94"/>
      <c r="K3" s="97" t="s">
        <v>932</v>
      </c>
      <c r="L3" s="94"/>
    </row>
    <row r="4" spans="2:12" s="211" customFormat="1" ht="31.5">
      <c r="E4" s="197" t="s">
        <v>30</v>
      </c>
      <c r="F4" s="94"/>
      <c r="G4" s="197" t="s">
        <v>30</v>
      </c>
      <c r="H4" s="98"/>
      <c r="I4" s="198" t="s">
        <v>29</v>
      </c>
      <c r="J4" s="94"/>
      <c r="K4" s="197" t="s">
        <v>28</v>
      </c>
      <c r="L4" s="94"/>
    </row>
    <row r="5" spans="2:12" s="211" customFormat="1" ht="15.75">
      <c r="B5" s="104" t="s">
        <v>756</v>
      </c>
      <c r="E5" s="363" t="s">
        <v>356</v>
      </c>
      <c r="F5" s="95"/>
      <c r="G5" s="363" t="s">
        <v>356</v>
      </c>
      <c r="H5" s="443"/>
      <c r="I5" s="363" t="s">
        <v>357</v>
      </c>
      <c r="J5" s="95"/>
      <c r="K5" s="363" t="s">
        <v>356</v>
      </c>
      <c r="L5" s="94"/>
    </row>
    <row r="6" spans="2:12">
      <c r="B6" s="455" t="s">
        <v>545</v>
      </c>
      <c r="E6" s="308"/>
      <c r="G6" s="275"/>
      <c r="I6" s="353"/>
      <c r="K6" s="365"/>
    </row>
    <row r="7" spans="2:12">
      <c r="C7" s="96" t="s">
        <v>546</v>
      </c>
      <c r="E7" s="310">
        <v>103.95</v>
      </c>
      <c r="F7" s="106"/>
      <c r="G7" s="373">
        <f>E7*1.05</f>
        <v>109.14750000000001</v>
      </c>
      <c r="H7" s="102"/>
      <c r="I7" s="353">
        <f>G7*0.2</f>
        <v>21.829500000000003</v>
      </c>
      <c r="J7" s="102"/>
      <c r="K7" s="310">
        <f>SUM(G7:J7)</f>
        <v>130.977</v>
      </c>
    </row>
    <row r="8" spans="2:12">
      <c r="C8" s="96" t="s">
        <v>547</v>
      </c>
      <c r="E8" s="310">
        <v>93</v>
      </c>
      <c r="F8" s="106"/>
      <c r="G8" s="373">
        <f t="shared" ref="G8:G14" si="0">E8*1.05</f>
        <v>97.65</v>
      </c>
      <c r="H8" s="102"/>
      <c r="I8" s="353">
        <v>0</v>
      </c>
      <c r="J8" s="102"/>
      <c r="K8" s="310">
        <f>G8+I8</f>
        <v>97.65</v>
      </c>
    </row>
    <row r="9" spans="2:12" ht="15.75">
      <c r="C9" s="96" t="s">
        <v>548</v>
      </c>
      <c r="E9" s="310">
        <v>17.324999999999999</v>
      </c>
      <c r="F9" s="106"/>
      <c r="G9" s="373">
        <f t="shared" si="0"/>
        <v>18.19125</v>
      </c>
      <c r="H9" s="101"/>
      <c r="I9" s="353">
        <f t="shared" ref="I9:I14" si="1">G9*0.2</f>
        <v>3.6382500000000002</v>
      </c>
      <c r="J9" s="102"/>
      <c r="K9" s="310">
        <f t="shared" ref="K9:K13" si="2">G9+I9</f>
        <v>21.829499999999999</v>
      </c>
    </row>
    <row r="10" spans="2:12">
      <c r="C10" s="96" t="s">
        <v>549</v>
      </c>
      <c r="E10" s="310">
        <v>36.67</v>
      </c>
      <c r="F10" s="106"/>
      <c r="G10" s="373">
        <v>38.5</v>
      </c>
      <c r="H10" s="102"/>
      <c r="I10" s="353">
        <f t="shared" si="1"/>
        <v>7.7</v>
      </c>
      <c r="J10" s="102"/>
      <c r="K10" s="310">
        <f>G10+I10</f>
        <v>46.2</v>
      </c>
    </row>
    <row r="11" spans="2:12">
      <c r="C11" s="96" t="s">
        <v>612</v>
      </c>
      <c r="E11" s="310">
        <v>3.7499130000000003</v>
      </c>
      <c r="F11" s="106"/>
      <c r="G11" s="373">
        <f>E11*1.05+0.01</f>
        <v>3.9474086500000003</v>
      </c>
      <c r="H11" s="102"/>
      <c r="I11" s="353">
        <f t="shared" si="1"/>
        <v>0.7894817300000001</v>
      </c>
      <c r="J11" s="102"/>
      <c r="K11" s="310">
        <f>G11+I11</f>
        <v>4.7368903800000002</v>
      </c>
    </row>
    <row r="12" spans="2:12">
      <c r="C12" s="96" t="s">
        <v>613</v>
      </c>
      <c r="E12" s="310">
        <v>30.449873999999998</v>
      </c>
      <c r="F12" s="106"/>
      <c r="G12" s="373">
        <f t="shared" si="0"/>
        <v>31.9723677</v>
      </c>
      <c r="H12" s="102"/>
      <c r="I12" s="353">
        <f t="shared" si="1"/>
        <v>6.3944735399999999</v>
      </c>
      <c r="J12" s="102"/>
      <c r="K12" s="310">
        <f t="shared" si="2"/>
        <v>38.366841239999999</v>
      </c>
    </row>
    <row r="13" spans="2:12">
      <c r="C13" s="96" t="s">
        <v>550</v>
      </c>
      <c r="E13" s="310">
        <v>19</v>
      </c>
      <c r="F13" s="106"/>
      <c r="G13" s="373">
        <v>19.95</v>
      </c>
      <c r="H13" s="102"/>
      <c r="I13" s="353">
        <v>0</v>
      </c>
      <c r="J13" s="102"/>
      <c r="K13" s="310">
        <f t="shared" si="2"/>
        <v>19.95</v>
      </c>
    </row>
    <row r="14" spans="2:12">
      <c r="C14" s="96" t="s">
        <v>551</v>
      </c>
      <c r="E14" s="310">
        <v>29.400000000000002</v>
      </c>
      <c r="F14" s="106"/>
      <c r="G14" s="373">
        <f t="shared" si="0"/>
        <v>30.870000000000005</v>
      </c>
      <c r="H14" s="102"/>
      <c r="I14" s="353">
        <f t="shared" si="1"/>
        <v>6.1740000000000013</v>
      </c>
      <c r="J14" s="102"/>
      <c r="K14" s="310">
        <f>G14+I14</f>
        <v>37.044000000000004</v>
      </c>
    </row>
    <row r="15" spans="2:12" ht="8.25" customHeight="1">
      <c r="E15" s="312"/>
      <c r="F15" s="107"/>
      <c r="G15" s="353"/>
      <c r="H15" s="102"/>
      <c r="I15" s="353"/>
      <c r="J15" s="102"/>
      <c r="K15" s="456"/>
    </row>
    <row r="16" spans="2:12">
      <c r="B16" s="455" t="s">
        <v>552</v>
      </c>
      <c r="E16" s="312"/>
      <c r="F16" s="107"/>
      <c r="G16" s="353"/>
      <c r="H16" s="102"/>
      <c r="I16" s="353"/>
      <c r="J16" s="102"/>
      <c r="K16" s="456"/>
    </row>
    <row r="17" spans="2:11">
      <c r="C17" s="96" t="s">
        <v>546</v>
      </c>
      <c r="E17" s="310">
        <v>143.33000000000001</v>
      </c>
      <c r="F17" s="106"/>
      <c r="G17" s="373">
        <f>+E17*1.05</f>
        <v>150.49650000000003</v>
      </c>
      <c r="H17" s="102"/>
      <c r="I17" s="353">
        <f>G17*0.2</f>
        <v>30.099300000000007</v>
      </c>
      <c r="J17" s="102"/>
      <c r="K17" s="310">
        <f>SUM(G17:J17)</f>
        <v>180.59580000000003</v>
      </c>
    </row>
    <row r="18" spans="2:11">
      <c r="C18" s="96" t="s">
        <v>547</v>
      </c>
      <c r="E18" s="310">
        <v>120</v>
      </c>
      <c r="F18" s="106"/>
      <c r="G18" s="373">
        <f t="shared" ref="G18:G23" si="3">+E18*1.05</f>
        <v>126</v>
      </c>
      <c r="H18" s="102"/>
      <c r="I18" s="353">
        <v>0</v>
      </c>
      <c r="J18" s="102"/>
      <c r="K18" s="310">
        <f>G18+I18</f>
        <v>126</v>
      </c>
    </row>
    <row r="19" spans="2:11" ht="15.75">
      <c r="C19" s="96" t="s">
        <v>548</v>
      </c>
      <c r="E19" s="310">
        <v>17.329999999999998</v>
      </c>
      <c r="F19" s="106"/>
      <c r="G19" s="373">
        <f t="shared" si="3"/>
        <v>18.1965</v>
      </c>
      <c r="H19" s="101"/>
      <c r="I19" s="353">
        <f t="shared" ref="I19:I21" si="4">G19*0.2</f>
        <v>3.6393000000000004</v>
      </c>
      <c r="J19" s="102"/>
      <c r="K19" s="310">
        <f t="shared" ref="K19" si="5">G19+I19</f>
        <v>21.835799999999999</v>
      </c>
    </row>
    <row r="20" spans="2:11">
      <c r="C20" s="96" t="s">
        <v>549</v>
      </c>
      <c r="E20" s="310">
        <v>36.671342499999994</v>
      </c>
      <c r="F20" s="106"/>
      <c r="G20" s="373">
        <f t="shared" si="3"/>
        <v>38.504909624999996</v>
      </c>
      <c r="H20" s="102"/>
      <c r="I20" s="353">
        <f t="shared" si="4"/>
        <v>7.7009819249999998</v>
      </c>
      <c r="J20" s="102"/>
      <c r="K20" s="310">
        <f>G20+I20</f>
        <v>46.205891549999997</v>
      </c>
    </row>
    <row r="21" spans="2:11">
      <c r="C21" s="96" t="s">
        <v>613</v>
      </c>
      <c r="E21" s="310">
        <v>30.449873999999998</v>
      </c>
      <c r="F21" s="106"/>
      <c r="G21" s="373">
        <f t="shared" si="3"/>
        <v>31.9723677</v>
      </c>
      <c r="H21" s="102"/>
      <c r="I21" s="353">
        <f t="shared" si="4"/>
        <v>6.3944735399999999</v>
      </c>
      <c r="J21" s="102"/>
      <c r="K21" s="310">
        <f t="shared" ref="K21:K22" si="6">G21+I21</f>
        <v>38.366841239999999</v>
      </c>
    </row>
    <row r="22" spans="2:11">
      <c r="C22" s="96" t="s">
        <v>550</v>
      </c>
      <c r="E22" s="310">
        <v>19</v>
      </c>
      <c r="F22" s="106"/>
      <c r="G22" s="373">
        <f t="shared" si="3"/>
        <v>19.95</v>
      </c>
      <c r="H22" s="102"/>
      <c r="I22" s="353">
        <v>0</v>
      </c>
      <c r="J22" s="102"/>
      <c r="K22" s="310">
        <f t="shared" si="6"/>
        <v>19.95</v>
      </c>
    </row>
    <row r="23" spans="2:11">
      <c r="C23" s="96" t="s">
        <v>551</v>
      </c>
      <c r="E23" s="310">
        <v>29.400000000000002</v>
      </c>
      <c r="F23" s="106"/>
      <c r="G23" s="373">
        <f t="shared" si="3"/>
        <v>30.870000000000005</v>
      </c>
      <c r="H23" s="102"/>
      <c r="I23" s="353">
        <f t="shared" ref="I23" si="7">G23*0.2</f>
        <v>6.1740000000000013</v>
      </c>
      <c r="J23" s="102"/>
      <c r="K23" s="310">
        <f>G23+I23</f>
        <v>37.044000000000004</v>
      </c>
    </row>
    <row r="24" spans="2:11">
      <c r="E24" s="310"/>
      <c r="F24" s="106"/>
      <c r="G24" s="373"/>
      <c r="H24" s="102"/>
      <c r="I24" s="353"/>
      <c r="J24" s="102"/>
      <c r="K24" s="310"/>
    </row>
    <row r="25" spans="2:11">
      <c r="B25" s="455" t="s">
        <v>553</v>
      </c>
      <c r="E25" s="310"/>
      <c r="F25" s="106"/>
      <c r="G25" s="373"/>
      <c r="H25" s="102"/>
      <c r="I25" s="353"/>
      <c r="J25" s="102"/>
      <c r="K25" s="310"/>
    </row>
    <row r="26" spans="2:11">
      <c r="C26" s="96" t="s">
        <v>554</v>
      </c>
      <c r="E26" s="310">
        <v>29.398949999999999</v>
      </c>
      <c r="F26" s="106"/>
      <c r="G26" s="373">
        <f t="shared" ref="G26:G39" si="8">E26*1.05</f>
        <v>30.868897499999999</v>
      </c>
      <c r="H26" s="102"/>
      <c r="I26" s="353">
        <f t="shared" ref="I26" si="9">G26*0.2</f>
        <v>6.1737795000000002</v>
      </c>
      <c r="J26" s="102"/>
      <c r="K26" s="310">
        <f t="shared" ref="K26:K39" si="10">G26+I26</f>
        <v>37.042676999999998</v>
      </c>
    </row>
    <row r="27" spans="2:11">
      <c r="C27" s="96" t="s">
        <v>555</v>
      </c>
      <c r="E27" s="310">
        <v>19.425041999999998</v>
      </c>
      <c r="F27" s="106"/>
      <c r="G27" s="373">
        <f t="shared" si="8"/>
        <v>20.396294099999999</v>
      </c>
      <c r="H27" s="102"/>
      <c r="I27" s="353">
        <f t="shared" ref="I27" si="11">G27*0.2</f>
        <v>4.0792588199999997</v>
      </c>
      <c r="J27" s="102"/>
      <c r="K27" s="310">
        <f t="shared" si="10"/>
        <v>24.475552919999998</v>
      </c>
    </row>
    <row r="28" spans="2:11">
      <c r="C28" s="96" t="s">
        <v>794</v>
      </c>
      <c r="E28" s="310">
        <v>82</v>
      </c>
      <c r="F28" s="106"/>
      <c r="G28" s="373">
        <v>86.1</v>
      </c>
      <c r="H28" s="102"/>
      <c r="I28" s="353">
        <v>0</v>
      </c>
      <c r="J28" s="102"/>
      <c r="K28" s="310">
        <f t="shared" si="10"/>
        <v>86.1</v>
      </c>
    </row>
    <row r="29" spans="2:11">
      <c r="C29" s="96" t="s">
        <v>795</v>
      </c>
      <c r="E29" s="310">
        <v>17</v>
      </c>
      <c r="F29" s="106"/>
      <c r="G29" s="373">
        <v>17.850000000000001</v>
      </c>
      <c r="H29" s="102"/>
      <c r="I29" s="353">
        <v>0</v>
      </c>
      <c r="J29" s="102"/>
      <c r="K29" s="310">
        <f t="shared" si="10"/>
        <v>17.850000000000001</v>
      </c>
    </row>
    <row r="30" spans="2:11">
      <c r="C30" s="96" t="s">
        <v>796</v>
      </c>
      <c r="E30" s="310">
        <v>17</v>
      </c>
      <c r="F30" s="106"/>
      <c r="G30" s="373">
        <v>17.850000000000001</v>
      </c>
      <c r="H30" s="102"/>
      <c r="I30" s="353">
        <v>0</v>
      </c>
      <c r="J30" s="102"/>
      <c r="K30" s="310">
        <f t="shared" si="10"/>
        <v>17.850000000000001</v>
      </c>
    </row>
    <row r="31" spans="2:11">
      <c r="C31" s="96" t="s">
        <v>556</v>
      </c>
      <c r="E31" s="310">
        <v>14.699475</v>
      </c>
      <c r="F31" s="106"/>
      <c r="G31" s="373">
        <f t="shared" si="8"/>
        <v>15.43444875</v>
      </c>
      <c r="H31" s="102"/>
      <c r="I31" s="353">
        <f t="shared" ref="I31:I39" si="12">G31*0.2</f>
        <v>3.0868897500000001</v>
      </c>
      <c r="J31" s="102"/>
      <c r="K31" s="310">
        <f t="shared" si="10"/>
        <v>18.521338499999999</v>
      </c>
    </row>
    <row r="32" spans="2:11">
      <c r="C32" s="96" t="s">
        <v>557</v>
      </c>
      <c r="E32" s="310">
        <v>14.699475</v>
      </c>
      <c r="F32" s="106"/>
      <c r="G32" s="373">
        <f t="shared" si="8"/>
        <v>15.43444875</v>
      </c>
      <c r="H32" s="102"/>
      <c r="I32" s="353">
        <f t="shared" si="12"/>
        <v>3.0868897500000001</v>
      </c>
      <c r="J32" s="102"/>
      <c r="K32" s="310">
        <f t="shared" si="10"/>
        <v>18.521338499999999</v>
      </c>
    </row>
    <row r="33" spans="3:12">
      <c r="C33" s="96" t="s">
        <v>558</v>
      </c>
      <c r="E33" s="310">
        <v>14.699475</v>
      </c>
      <c r="F33" s="106"/>
      <c r="G33" s="373">
        <f t="shared" si="8"/>
        <v>15.43444875</v>
      </c>
      <c r="H33" s="102"/>
      <c r="I33" s="353">
        <f t="shared" si="12"/>
        <v>3.0868897500000001</v>
      </c>
      <c r="J33" s="102"/>
      <c r="K33" s="310">
        <f t="shared" si="10"/>
        <v>18.521338499999999</v>
      </c>
    </row>
    <row r="34" spans="3:12">
      <c r="C34" s="96" t="s">
        <v>559</v>
      </c>
      <c r="E34" s="310">
        <v>14.699475</v>
      </c>
      <c r="F34" s="106"/>
      <c r="G34" s="373">
        <f t="shared" si="8"/>
        <v>15.43444875</v>
      </c>
      <c r="H34" s="102"/>
      <c r="I34" s="353">
        <f t="shared" si="12"/>
        <v>3.0868897500000001</v>
      </c>
      <c r="J34" s="102"/>
      <c r="K34" s="310">
        <f t="shared" si="10"/>
        <v>18.521338499999999</v>
      </c>
    </row>
    <row r="35" spans="3:12">
      <c r="C35" s="96" t="s">
        <v>560</v>
      </c>
      <c r="E35" s="310">
        <v>14.699475</v>
      </c>
      <c r="F35" s="106"/>
      <c r="G35" s="373">
        <f t="shared" si="8"/>
        <v>15.43444875</v>
      </c>
      <c r="H35" s="102"/>
      <c r="I35" s="353">
        <f t="shared" si="12"/>
        <v>3.0868897500000001</v>
      </c>
      <c r="J35" s="102"/>
      <c r="K35" s="310">
        <f t="shared" si="10"/>
        <v>18.521338499999999</v>
      </c>
    </row>
    <row r="36" spans="3:12">
      <c r="C36" s="96" t="s">
        <v>561</v>
      </c>
      <c r="E36" s="310">
        <v>14.699475</v>
      </c>
      <c r="F36" s="106"/>
      <c r="G36" s="373">
        <f t="shared" si="8"/>
        <v>15.43444875</v>
      </c>
      <c r="H36" s="102"/>
      <c r="I36" s="353">
        <f t="shared" si="12"/>
        <v>3.0868897500000001</v>
      </c>
      <c r="J36" s="102"/>
      <c r="K36" s="310">
        <f t="shared" si="10"/>
        <v>18.521338499999999</v>
      </c>
    </row>
    <row r="37" spans="3:12">
      <c r="C37" s="96" t="s">
        <v>562</v>
      </c>
      <c r="E37" s="310">
        <v>14.699475</v>
      </c>
      <c r="F37" s="106"/>
      <c r="G37" s="373">
        <f t="shared" si="8"/>
        <v>15.43444875</v>
      </c>
      <c r="H37" s="102"/>
      <c r="I37" s="353">
        <f t="shared" si="12"/>
        <v>3.0868897500000001</v>
      </c>
      <c r="J37" s="102"/>
      <c r="K37" s="310">
        <f t="shared" si="10"/>
        <v>18.521338499999999</v>
      </c>
    </row>
    <row r="38" spans="3:12">
      <c r="C38" s="96" t="s">
        <v>563</v>
      </c>
      <c r="E38" s="310">
        <v>14.699475</v>
      </c>
      <c r="F38" s="106"/>
      <c r="G38" s="373">
        <f t="shared" si="8"/>
        <v>15.43444875</v>
      </c>
      <c r="H38" s="102"/>
      <c r="I38" s="353">
        <f t="shared" si="12"/>
        <v>3.0868897500000001</v>
      </c>
      <c r="J38" s="102"/>
      <c r="K38" s="310">
        <f t="shared" si="10"/>
        <v>18.521338499999999</v>
      </c>
    </row>
    <row r="39" spans="3:12">
      <c r="C39" s="96" t="s">
        <v>564</v>
      </c>
      <c r="E39" s="310">
        <v>24.149475000000002</v>
      </c>
      <c r="F39" s="106"/>
      <c r="G39" s="373">
        <f t="shared" si="8"/>
        <v>25.356948750000004</v>
      </c>
      <c r="H39" s="102"/>
      <c r="I39" s="353">
        <f t="shared" si="12"/>
        <v>5.0713897500000016</v>
      </c>
      <c r="J39" s="102"/>
      <c r="K39" s="310">
        <f t="shared" si="10"/>
        <v>30.428338500000006</v>
      </c>
    </row>
    <row r="40" spans="3:12">
      <c r="E40" s="310"/>
      <c r="F40" s="310"/>
      <c r="G40" s="310"/>
      <c r="H40" s="310"/>
      <c r="I40" s="310"/>
      <c r="J40" s="310"/>
      <c r="K40" s="310"/>
      <c r="L40" s="310"/>
    </row>
    <row r="41" spans="3:12">
      <c r="C41" s="96" t="s">
        <v>614</v>
      </c>
      <c r="E41" s="106"/>
      <c r="F41" s="106"/>
      <c r="G41" s="81"/>
      <c r="H41" s="102"/>
      <c r="I41" s="102"/>
      <c r="J41" s="102"/>
      <c r="K41" s="106"/>
    </row>
    <row r="42" spans="3:12">
      <c r="E42" s="106"/>
      <c r="F42" s="106"/>
      <c r="G42" s="81"/>
      <c r="H42" s="102"/>
      <c r="I42" s="102"/>
      <c r="J42" s="102"/>
      <c r="K42" s="106"/>
    </row>
    <row r="43" spans="3:12">
      <c r="E43" s="107"/>
      <c r="F43" s="107"/>
      <c r="G43" s="102"/>
      <c r="H43" s="102"/>
      <c r="I43" s="102"/>
      <c r="J43" s="102"/>
      <c r="K43" s="108"/>
    </row>
    <row r="44" spans="3:12">
      <c r="E44" s="96"/>
      <c r="F44" s="96"/>
      <c r="G44" s="109"/>
      <c r="K44" s="110"/>
      <c r="L44" s="96"/>
    </row>
    <row r="45" spans="3:12">
      <c r="E45" s="96"/>
      <c r="F45" s="96"/>
      <c r="G45" s="109"/>
      <c r="K45" s="109"/>
      <c r="L45" s="96"/>
    </row>
    <row r="46" spans="3:12">
      <c r="E46" s="96"/>
      <c r="F46" s="96"/>
      <c r="G46" s="109"/>
      <c r="K46" s="109"/>
      <c r="L46" s="96"/>
    </row>
    <row r="47" spans="3:12">
      <c r="E47" s="96"/>
      <c r="F47" s="96"/>
      <c r="G47" s="109"/>
      <c r="K47" s="109"/>
      <c r="L47" s="96"/>
    </row>
    <row r="48" spans="3:12">
      <c r="E48" s="96"/>
      <c r="F48" s="96"/>
      <c r="G48" s="109"/>
      <c r="K48" s="109"/>
      <c r="L48" s="96"/>
    </row>
    <row r="49" spans="7:11" s="96" customFormat="1">
      <c r="G49" s="110"/>
      <c r="H49" s="99"/>
      <c r="I49" s="99"/>
      <c r="J49" s="99"/>
      <c r="K49" s="110"/>
    </row>
  </sheetData>
  <phoneticPr fontId="2" type="noConversion"/>
  <printOptions horizontalCentered="1"/>
  <pageMargins left="0.74803149606299213" right="0.74803149606299213" top="0.98425196850393704" bottom="0.98425196850393704" header="0.51181102362204722" footer="0.51181102362204722"/>
  <pageSetup paperSize="9" scale="75" firstPageNumber="80" orientation="landscape" useFirstPageNumber="1" r:id="rId1"/>
  <headerFooter alignWithMargins="0">
    <oddFooter>&amp;C&amp;"Gill Sans MT Light,Regular"Page 12.4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FEDBB-3AAF-436F-87E4-2AA41236B5B9}">
  <sheetPr>
    <tabColor rgb="FFFFC000"/>
  </sheetPr>
  <dimension ref="A2:K53"/>
  <sheetViews>
    <sheetView showGridLines="0" zoomScale="87" zoomScaleNormal="87" workbookViewId="0">
      <pane xSplit="3" ySplit="5" topLeftCell="D6" activePane="bottomRight" state="frozen"/>
      <selection pane="topRight" activeCell="D1" sqref="D1"/>
      <selection pane="bottomLeft" activeCell="A6" sqref="A6"/>
      <selection pane="bottomRight" activeCell="F7" sqref="F7:F12"/>
    </sheetView>
  </sheetViews>
  <sheetFormatPr defaultColWidth="8.7109375" defaultRowHeight="12.75"/>
  <cols>
    <col min="1" max="1" width="1.5703125" style="208" customWidth="1"/>
    <col min="2" max="2" width="94" style="208" customWidth="1"/>
    <col min="3" max="3" width="1.28515625" style="208" customWidth="1"/>
    <col min="4" max="4" width="16.85546875" style="208" bestFit="1" customWidth="1"/>
    <col min="5" max="5" width="2.5703125" style="208" customWidth="1"/>
    <col min="6" max="6" width="23.5703125" style="208" customWidth="1"/>
    <col min="7" max="7" width="2.28515625" style="208" customWidth="1"/>
    <col min="8" max="8" width="9" style="208" customWidth="1"/>
    <col min="9" max="9" width="2.5703125" style="208" customWidth="1"/>
    <col min="10" max="10" width="23.5703125" style="208" bestFit="1" customWidth="1"/>
    <col min="11" max="11" width="2.42578125" style="208" customWidth="1"/>
    <col min="12" max="16384" width="8.7109375" style="208"/>
  </cols>
  <sheetData>
    <row r="2" spans="1:11" ht="20.25">
      <c r="B2" s="347" t="s">
        <v>615</v>
      </c>
      <c r="C2" s="93"/>
      <c r="D2" s="94"/>
      <c r="E2" s="94"/>
      <c r="F2" s="94"/>
      <c r="G2" s="348"/>
      <c r="H2" s="94"/>
      <c r="I2" s="94"/>
      <c r="J2" s="94"/>
      <c r="K2" s="94"/>
    </row>
    <row r="3" spans="1:11" ht="15.75">
      <c r="A3" s="96"/>
      <c r="B3" s="96"/>
      <c r="C3" s="96"/>
      <c r="D3" s="97" t="s">
        <v>757</v>
      </c>
      <c r="E3" s="94"/>
      <c r="F3" s="97" t="s">
        <v>932</v>
      </c>
      <c r="G3" s="348"/>
      <c r="H3" s="98"/>
      <c r="I3" s="94"/>
      <c r="J3" s="97" t="s">
        <v>932</v>
      </c>
      <c r="K3" s="94"/>
    </row>
    <row r="4" spans="1:11" s="349" customFormat="1" ht="31.5">
      <c r="A4" s="201"/>
      <c r="B4" s="201"/>
      <c r="C4" s="201"/>
      <c r="D4" s="197" t="s">
        <v>30</v>
      </c>
      <c r="E4" s="94"/>
      <c r="F4" s="197" t="s">
        <v>30</v>
      </c>
      <c r="G4" s="348"/>
      <c r="H4" s="197" t="s">
        <v>29</v>
      </c>
      <c r="I4" s="94"/>
      <c r="J4" s="197" t="s">
        <v>28</v>
      </c>
      <c r="K4" s="94"/>
    </row>
    <row r="5" spans="1:11" ht="15.75">
      <c r="A5" s="211"/>
      <c r="B5" s="211"/>
      <c r="C5" s="211"/>
      <c r="D5" s="350" t="s">
        <v>296</v>
      </c>
      <c r="E5" s="95"/>
      <c r="F5" s="350" t="s">
        <v>296</v>
      </c>
      <c r="G5" s="351"/>
      <c r="H5" s="350" t="s">
        <v>357</v>
      </c>
      <c r="I5" s="95"/>
      <c r="J5" s="350" t="s">
        <v>356</v>
      </c>
      <c r="K5" s="94"/>
    </row>
    <row r="6" spans="1:11" ht="15.75">
      <c r="B6" s="181" t="s">
        <v>615</v>
      </c>
      <c r="D6" s="352"/>
      <c r="E6" s="94"/>
      <c r="F6" s="352"/>
      <c r="G6" s="348"/>
      <c r="H6" s="352"/>
      <c r="I6" s="94"/>
      <c r="J6" s="352"/>
      <c r="K6" s="94"/>
    </row>
    <row r="7" spans="1:11" ht="15">
      <c r="B7" s="179" t="s">
        <v>616</v>
      </c>
      <c r="D7" s="308">
        <v>210</v>
      </c>
      <c r="E7" s="94"/>
      <c r="F7" s="354">
        <v>220.5</v>
      </c>
      <c r="G7" s="348"/>
      <c r="H7" s="353">
        <v>0</v>
      </c>
      <c r="I7" s="94"/>
      <c r="J7" s="354">
        <f t="shared" ref="J7:J12" si="0">SUM(F7:H7)</f>
        <v>220.5</v>
      </c>
      <c r="K7" s="94"/>
    </row>
    <row r="8" spans="1:11" ht="15">
      <c r="B8" s="179" t="s">
        <v>617</v>
      </c>
      <c r="D8" s="308">
        <v>125</v>
      </c>
      <c r="E8" s="94"/>
      <c r="F8" s="354">
        <v>131.25</v>
      </c>
      <c r="G8" s="348"/>
      <c r="H8" s="353">
        <v>0</v>
      </c>
      <c r="I8" s="94"/>
      <c r="J8" s="354">
        <f t="shared" si="0"/>
        <v>131.25</v>
      </c>
      <c r="K8" s="94"/>
    </row>
    <row r="9" spans="1:11" ht="15">
      <c r="B9" s="179" t="s">
        <v>618</v>
      </c>
      <c r="D9" s="308">
        <v>210</v>
      </c>
      <c r="E9" s="94"/>
      <c r="F9" s="354">
        <v>220.5</v>
      </c>
      <c r="G9" s="348"/>
      <c r="H9" s="353">
        <v>0</v>
      </c>
      <c r="I9" s="94"/>
      <c r="J9" s="354">
        <f t="shared" si="0"/>
        <v>220.5</v>
      </c>
      <c r="K9" s="94"/>
    </row>
    <row r="10" spans="1:11" ht="15.6" customHeight="1">
      <c r="B10" s="457" t="s">
        <v>784</v>
      </c>
      <c r="D10" s="308">
        <v>215</v>
      </c>
      <c r="E10" s="94"/>
      <c r="F10" s="354">
        <v>225.75</v>
      </c>
      <c r="G10" s="348"/>
      <c r="H10" s="353">
        <v>0</v>
      </c>
      <c r="I10" s="94"/>
      <c r="J10" s="354">
        <f t="shared" si="0"/>
        <v>225.75</v>
      </c>
      <c r="K10" s="94"/>
    </row>
    <row r="11" spans="1:11" ht="15">
      <c r="B11" s="179" t="s">
        <v>619</v>
      </c>
      <c r="D11" s="308">
        <v>125</v>
      </c>
      <c r="E11" s="94"/>
      <c r="F11" s="354">
        <v>131.25</v>
      </c>
      <c r="G11" s="348"/>
      <c r="H11" s="353">
        <v>0</v>
      </c>
      <c r="I11" s="94"/>
      <c r="J11" s="354">
        <f t="shared" si="0"/>
        <v>131.25</v>
      </c>
      <c r="K11" s="94"/>
    </row>
    <row r="12" spans="1:11" ht="15">
      <c r="B12" s="179" t="s">
        <v>785</v>
      </c>
      <c r="D12" s="354">
        <v>210</v>
      </c>
      <c r="E12" s="94"/>
      <c r="F12" s="354">
        <v>220.5</v>
      </c>
      <c r="G12" s="348"/>
      <c r="H12" s="353"/>
      <c r="I12" s="94"/>
      <c r="J12" s="354">
        <f t="shared" si="0"/>
        <v>220.5</v>
      </c>
      <c r="K12" s="94"/>
    </row>
    <row r="13" spans="1:11" ht="15">
      <c r="B13" s="179" t="s">
        <v>620</v>
      </c>
      <c r="D13" s="479" t="s">
        <v>786</v>
      </c>
      <c r="E13" s="94"/>
      <c r="F13" s="731" t="s">
        <v>979</v>
      </c>
      <c r="G13" s="348"/>
      <c r="H13" s="353">
        <v>0</v>
      </c>
      <c r="I13" s="94"/>
      <c r="J13" s="731" t="str">
        <f>F13</f>
        <v>1,764 - 3,696</v>
      </c>
      <c r="K13" s="94"/>
    </row>
    <row r="14" spans="1:11" ht="15">
      <c r="B14" s="179" t="s">
        <v>621</v>
      </c>
      <c r="D14" s="480" t="s">
        <v>787</v>
      </c>
      <c r="E14" s="94"/>
      <c r="F14" s="354" t="s">
        <v>980</v>
      </c>
      <c r="G14" s="348"/>
      <c r="H14" s="353">
        <v>0</v>
      </c>
      <c r="I14" s="94"/>
      <c r="J14" s="354" t="str">
        <f t="shared" ref="J14:J20" si="1">F14</f>
        <v>1,212.75 - 2,425.50</v>
      </c>
      <c r="K14" s="94"/>
    </row>
    <row r="15" spans="1:11" ht="15">
      <c r="B15" s="179" t="s">
        <v>627</v>
      </c>
      <c r="D15" s="480" t="s">
        <v>788</v>
      </c>
      <c r="E15" s="94"/>
      <c r="F15" s="354" t="s">
        <v>981</v>
      </c>
      <c r="G15" s="348"/>
      <c r="H15" s="353">
        <v>0</v>
      </c>
      <c r="I15" s="94"/>
      <c r="J15" s="354" t="str">
        <f t="shared" si="1"/>
        <v>918.75 - 2,152.50</v>
      </c>
      <c r="K15" s="94"/>
    </row>
    <row r="16" spans="1:11" ht="15">
      <c r="B16" s="179" t="s">
        <v>622</v>
      </c>
      <c r="D16" s="480" t="s">
        <v>789</v>
      </c>
      <c r="E16" s="94"/>
      <c r="F16" s="354" t="s">
        <v>982</v>
      </c>
      <c r="G16" s="348"/>
      <c r="H16" s="353">
        <v>0</v>
      </c>
      <c r="I16" s="94"/>
      <c r="J16" s="354" t="str">
        <f t="shared" si="1"/>
        <v>792.75 - 1,543.50</v>
      </c>
      <c r="K16" s="94"/>
    </row>
    <row r="17" spans="1:11" ht="15">
      <c r="B17" s="179" t="s">
        <v>623</v>
      </c>
      <c r="D17" s="480" t="s">
        <v>790</v>
      </c>
      <c r="E17" s="94"/>
      <c r="F17" s="354" t="s">
        <v>983</v>
      </c>
      <c r="G17" s="348"/>
      <c r="H17" s="353">
        <v>0</v>
      </c>
      <c r="I17" s="94"/>
      <c r="J17" s="354" t="str">
        <f t="shared" si="1"/>
        <v>1,212.75 - 1,785</v>
      </c>
      <c r="K17" s="94"/>
    </row>
    <row r="18" spans="1:11" ht="15">
      <c r="B18" s="179" t="s">
        <v>624</v>
      </c>
      <c r="D18" s="480" t="s">
        <v>791</v>
      </c>
      <c r="E18" s="94"/>
      <c r="F18" s="354" t="s">
        <v>984</v>
      </c>
      <c r="G18" s="348"/>
      <c r="H18" s="353">
        <v>0</v>
      </c>
      <c r="I18" s="94"/>
      <c r="J18" s="354" t="str">
        <f t="shared" si="1"/>
        <v>798 - 1,575</v>
      </c>
      <c r="K18" s="94"/>
    </row>
    <row r="19" spans="1:11" ht="15">
      <c r="B19" s="457" t="s">
        <v>625</v>
      </c>
      <c r="D19" s="480" t="s">
        <v>792</v>
      </c>
      <c r="E19" s="94"/>
      <c r="F19" s="354" t="s">
        <v>985</v>
      </c>
      <c r="G19" s="348"/>
      <c r="H19" s="353">
        <v>0</v>
      </c>
      <c r="I19" s="94"/>
      <c r="J19" s="354" t="str">
        <f t="shared" si="1"/>
        <v>215.25 - 1,653.75</v>
      </c>
      <c r="K19" s="94"/>
    </row>
    <row r="20" spans="1:11" ht="15">
      <c r="B20" s="179" t="s">
        <v>626</v>
      </c>
      <c r="D20" s="480" t="s">
        <v>793</v>
      </c>
      <c r="E20" s="94"/>
      <c r="F20" s="354" t="s">
        <v>986</v>
      </c>
      <c r="G20" s="348"/>
      <c r="H20" s="353">
        <v>0</v>
      </c>
      <c r="I20" s="94"/>
      <c r="J20" s="354" t="str">
        <f t="shared" si="1"/>
        <v>882 - 1,212.75</v>
      </c>
      <c r="K20" s="94"/>
    </row>
    <row r="21" spans="1:11" ht="15">
      <c r="B21" s="179"/>
      <c r="D21" s="308"/>
      <c r="E21" s="94"/>
      <c r="F21" s="354"/>
      <c r="G21" s="348"/>
      <c r="H21" s="353"/>
      <c r="I21" s="94"/>
      <c r="J21" s="354"/>
      <c r="K21" s="94"/>
    </row>
    <row r="22" spans="1:11" ht="15">
      <c r="B22" s="179" t="s">
        <v>628</v>
      </c>
      <c r="D22" s="308"/>
      <c r="E22" s="94"/>
      <c r="F22" s="354"/>
      <c r="G22" s="348"/>
      <c r="H22" s="353"/>
      <c r="I22" s="94"/>
      <c r="J22" s="354"/>
      <c r="K22" s="94"/>
    </row>
    <row r="23" spans="1:11" ht="7.5" customHeight="1">
      <c r="D23" s="308"/>
      <c r="E23" s="94"/>
      <c r="F23" s="354"/>
      <c r="G23" s="348"/>
      <c r="H23" s="353"/>
      <c r="I23" s="94"/>
      <c r="J23" s="354"/>
      <c r="K23" s="94"/>
    </row>
    <row r="24" spans="1:11" ht="15.75">
      <c r="B24" s="181" t="s">
        <v>635</v>
      </c>
      <c r="C24" s="179"/>
      <c r="D24" s="308"/>
      <c r="E24" s="94"/>
      <c r="F24" s="354"/>
      <c r="G24" s="348"/>
      <c r="H24" s="353"/>
      <c r="I24" s="94"/>
      <c r="J24" s="354"/>
      <c r="K24" s="94"/>
    </row>
    <row r="25" spans="1:11" ht="15">
      <c r="A25" s="179"/>
      <c r="B25" s="179" t="s">
        <v>636</v>
      </c>
      <c r="C25" s="179"/>
      <c r="D25" s="308">
        <v>10</v>
      </c>
      <c r="E25" s="94"/>
      <c r="F25" s="354">
        <v>10</v>
      </c>
      <c r="G25" s="348"/>
      <c r="H25" s="353">
        <v>0</v>
      </c>
      <c r="I25" s="94"/>
      <c r="J25" s="354">
        <f>SUM(F25:H25)</f>
        <v>10</v>
      </c>
      <c r="K25" s="94"/>
    </row>
    <row r="26" spans="1:11" ht="15">
      <c r="A26" s="179"/>
      <c r="B26" s="457" t="s">
        <v>637</v>
      </c>
      <c r="C26" s="179"/>
      <c r="D26" s="308">
        <v>5</v>
      </c>
      <c r="E26" s="94"/>
      <c r="F26" s="354">
        <v>5</v>
      </c>
      <c r="G26" s="348"/>
      <c r="H26" s="353">
        <v>0</v>
      </c>
      <c r="I26" s="94"/>
      <c r="J26" s="354">
        <v>5</v>
      </c>
      <c r="K26" s="94"/>
    </row>
    <row r="27" spans="1:11" ht="15">
      <c r="A27" s="179"/>
      <c r="B27" s="179" t="s">
        <v>638</v>
      </c>
      <c r="C27" s="179"/>
      <c r="D27" s="308">
        <v>20</v>
      </c>
      <c r="E27" s="94"/>
      <c r="F27" s="354">
        <v>20</v>
      </c>
      <c r="G27" s="348"/>
      <c r="H27" s="353">
        <v>0</v>
      </c>
      <c r="I27" s="94"/>
      <c r="J27" s="354">
        <f>SUM(F27:H27)</f>
        <v>20</v>
      </c>
      <c r="K27" s="94"/>
    </row>
    <row r="28" spans="1:11" ht="15">
      <c r="A28" s="179"/>
      <c r="B28" s="457" t="s">
        <v>639</v>
      </c>
      <c r="C28" s="179"/>
      <c r="D28" s="308">
        <v>1.5</v>
      </c>
      <c r="E28" s="94"/>
      <c r="F28" s="354">
        <v>1.5</v>
      </c>
      <c r="G28" s="348"/>
      <c r="H28" s="353">
        <v>0</v>
      </c>
      <c r="I28" s="94"/>
      <c r="J28" s="354">
        <v>1.5</v>
      </c>
      <c r="K28" s="94"/>
    </row>
    <row r="29" spans="1:11" ht="15">
      <c r="A29" s="179"/>
      <c r="B29" s="179" t="s">
        <v>640</v>
      </c>
      <c r="C29" s="179"/>
      <c r="D29" s="308">
        <v>10</v>
      </c>
      <c r="E29" s="94"/>
      <c r="F29" s="354">
        <v>10</v>
      </c>
      <c r="G29" s="348"/>
      <c r="H29" s="353">
        <v>0</v>
      </c>
      <c r="I29" s="94"/>
      <c r="J29" s="354">
        <f>SUM(F29:H29)</f>
        <v>10</v>
      </c>
      <c r="K29" s="94"/>
    </row>
    <row r="30" spans="1:11" ht="15">
      <c r="A30" s="179"/>
      <c r="B30" s="179" t="s">
        <v>641</v>
      </c>
      <c r="C30" s="179"/>
      <c r="D30" s="308">
        <v>5</v>
      </c>
      <c r="E30" s="94"/>
      <c r="F30" s="354">
        <v>5</v>
      </c>
      <c r="G30" s="348"/>
      <c r="H30" s="353">
        <v>0</v>
      </c>
      <c r="I30" s="94"/>
      <c r="J30" s="354">
        <f>SUM(F30:H30)</f>
        <v>5</v>
      </c>
      <c r="K30" s="94"/>
    </row>
    <row r="31" spans="1:11" ht="15">
      <c r="A31" s="179"/>
      <c r="B31" s="179" t="s">
        <v>642</v>
      </c>
      <c r="C31" s="179"/>
      <c r="D31" s="308">
        <v>20</v>
      </c>
      <c r="E31" s="94"/>
      <c r="F31" s="354">
        <v>20</v>
      </c>
      <c r="G31" s="348"/>
      <c r="H31" s="353">
        <v>0</v>
      </c>
      <c r="I31" s="94"/>
      <c r="J31" s="354">
        <f>SUM(F31:H31)</f>
        <v>20</v>
      </c>
      <c r="K31" s="94"/>
    </row>
    <row r="32" spans="1:11" ht="15">
      <c r="A32" s="179"/>
      <c r="B32" s="179" t="s">
        <v>643</v>
      </c>
      <c r="C32" s="179"/>
      <c r="D32" s="308">
        <v>1.5</v>
      </c>
      <c r="E32" s="94"/>
      <c r="F32" s="354">
        <v>1.5</v>
      </c>
      <c r="G32" s="348"/>
      <c r="H32" s="353">
        <v>0</v>
      </c>
      <c r="I32" s="94"/>
      <c r="J32" s="354">
        <f>SUM(F32:H32)</f>
        <v>1.5</v>
      </c>
      <c r="K32" s="94"/>
    </row>
    <row r="33" spans="1:11" ht="30">
      <c r="A33" s="179"/>
      <c r="B33" s="457" t="s">
        <v>644</v>
      </c>
      <c r="C33" s="179"/>
      <c r="D33" s="308">
        <v>0.2</v>
      </c>
      <c r="E33" s="94"/>
      <c r="F33" s="354">
        <v>0.2</v>
      </c>
      <c r="G33" s="348"/>
      <c r="H33" s="353">
        <v>0</v>
      </c>
      <c r="I33" s="94"/>
      <c r="J33" s="354">
        <v>0.2</v>
      </c>
      <c r="K33" s="94"/>
    </row>
    <row r="34" spans="1:11" ht="15">
      <c r="A34" s="179"/>
      <c r="B34" s="179" t="s">
        <v>645</v>
      </c>
      <c r="C34" s="179"/>
      <c r="D34" s="308">
        <v>10</v>
      </c>
      <c r="E34" s="94"/>
      <c r="F34" s="354">
        <v>10</v>
      </c>
      <c r="G34" s="348"/>
      <c r="H34" s="353">
        <v>0</v>
      </c>
      <c r="I34" s="94"/>
      <c r="J34" s="354">
        <f>SUM(F34:H34)</f>
        <v>10</v>
      </c>
      <c r="K34" s="94"/>
    </row>
    <row r="35" spans="1:11" ht="15">
      <c r="A35" s="179"/>
      <c r="B35" s="179" t="s">
        <v>646</v>
      </c>
      <c r="C35" s="179"/>
      <c r="D35" s="308">
        <v>2</v>
      </c>
      <c r="E35" s="94"/>
      <c r="F35" s="354">
        <v>2</v>
      </c>
      <c r="G35" s="348"/>
      <c r="H35" s="353">
        <v>0</v>
      </c>
      <c r="I35" s="94"/>
      <c r="J35" s="354">
        <v>2</v>
      </c>
      <c r="K35" s="94"/>
    </row>
    <row r="36" spans="1:11" ht="15">
      <c r="A36" s="179"/>
      <c r="B36" s="179" t="s">
        <v>647</v>
      </c>
      <c r="C36" s="179"/>
      <c r="D36" s="308">
        <v>1</v>
      </c>
      <c r="E36" s="99"/>
      <c r="F36" s="354">
        <v>1</v>
      </c>
      <c r="G36" s="99"/>
      <c r="H36" s="353">
        <v>0</v>
      </c>
      <c r="I36" s="102"/>
      <c r="J36" s="354">
        <f>SUM(F36:H36)</f>
        <v>1</v>
      </c>
      <c r="K36" s="355"/>
    </row>
    <row r="37" spans="1:11" ht="15">
      <c r="A37" s="179"/>
      <c r="B37" s="179"/>
      <c r="C37" s="179"/>
      <c r="D37" s="308"/>
      <c r="E37" s="99"/>
      <c r="F37" s="308"/>
      <c r="G37" s="99"/>
      <c r="H37" s="353"/>
      <c r="I37" s="102"/>
      <c r="J37" s="308"/>
      <c r="K37" s="99"/>
    </row>
    <row r="38" spans="1:11" ht="15">
      <c r="A38" s="179"/>
      <c r="B38" s="179"/>
      <c r="C38" s="179"/>
      <c r="D38" s="99"/>
      <c r="E38" s="99"/>
      <c r="F38" s="99"/>
      <c r="G38" s="99"/>
      <c r="H38" s="102"/>
      <c r="I38" s="102"/>
      <c r="J38" s="99"/>
      <c r="K38" s="99"/>
    </row>
    <row r="39" spans="1:11" ht="15">
      <c r="A39" s="179"/>
      <c r="B39" s="179"/>
      <c r="C39" s="179"/>
      <c r="D39" s="99"/>
      <c r="E39" s="99"/>
      <c r="F39" s="99"/>
      <c r="G39" s="99"/>
      <c r="H39" s="102"/>
      <c r="I39" s="102"/>
      <c r="J39" s="99"/>
      <c r="K39" s="99"/>
    </row>
    <row r="40" spans="1:11" ht="15">
      <c r="A40" s="179"/>
      <c r="B40" s="179"/>
      <c r="C40" s="179"/>
      <c r="D40" s="99"/>
      <c r="E40" s="99"/>
      <c r="F40" s="99"/>
      <c r="G40" s="99"/>
      <c r="H40" s="102"/>
      <c r="I40" s="102"/>
      <c r="J40" s="99"/>
      <c r="K40" s="99"/>
    </row>
    <row r="41" spans="1:11" ht="15">
      <c r="A41" s="179"/>
      <c r="B41" s="179"/>
      <c r="C41" s="179"/>
      <c r="D41" s="99"/>
      <c r="E41" s="99"/>
      <c r="F41" s="99"/>
      <c r="G41" s="99"/>
      <c r="H41" s="102"/>
      <c r="I41" s="102"/>
      <c r="J41" s="99"/>
      <c r="K41" s="99"/>
    </row>
    <row r="42" spans="1:11" ht="15">
      <c r="A42" s="179"/>
      <c r="B42" s="179"/>
      <c r="C42" s="179"/>
      <c r="D42" s="179"/>
      <c r="E42" s="179"/>
      <c r="F42" s="179"/>
      <c r="G42" s="179"/>
      <c r="H42" s="102"/>
      <c r="I42" s="102"/>
      <c r="J42" s="179"/>
      <c r="K42" s="179"/>
    </row>
    <row r="43" spans="1:11" ht="15">
      <c r="A43" s="179"/>
      <c r="B43" s="179"/>
      <c r="C43" s="179"/>
      <c r="D43" s="179"/>
      <c r="E43" s="179"/>
      <c r="F43" s="179"/>
      <c r="G43" s="179"/>
      <c r="H43" s="102"/>
      <c r="I43" s="102"/>
      <c r="J43" s="179"/>
      <c r="K43" s="179"/>
    </row>
    <row r="44" spans="1:11" ht="15">
      <c r="A44" s="179"/>
      <c r="B44" s="179"/>
      <c r="C44" s="179"/>
      <c r="D44" s="179"/>
      <c r="E44" s="179"/>
      <c r="F44" s="179"/>
      <c r="G44" s="179"/>
      <c r="H44" s="102"/>
      <c r="I44" s="102"/>
      <c r="J44" s="179"/>
      <c r="K44" s="179"/>
    </row>
    <row r="45" spans="1:11" ht="15">
      <c r="A45" s="179"/>
      <c r="B45" s="179"/>
      <c r="C45" s="179"/>
      <c r="D45" s="179"/>
      <c r="E45" s="179"/>
      <c r="F45" s="179"/>
      <c r="G45" s="179"/>
      <c r="H45" s="179"/>
      <c r="I45" s="179"/>
      <c r="J45" s="179"/>
      <c r="K45" s="179"/>
    </row>
    <row r="46" spans="1:11" ht="15">
      <c r="A46" s="179"/>
      <c r="B46" s="179"/>
      <c r="C46" s="179"/>
      <c r="D46" s="179"/>
      <c r="E46" s="179"/>
      <c r="F46" s="179"/>
      <c r="G46" s="179"/>
      <c r="H46" s="179"/>
      <c r="I46" s="179"/>
      <c r="J46" s="179"/>
      <c r="K46" s="179"/>
    </row>
    <row r="47" spans="1:11" ht="15">
      <c r="A47" s="179"/>
      <c r="B47" s="179"/>
      <c r="C47" s="179"/>
      <c r="D47" s="179"/>
      <c r="E47" s="179"/>
      <c r="F47" s="179"/>
      <c r="G47" s="179"/>
      <c r="H47" s="179"/>
      <c r="I47" s="179"/>
      <c r="J47" s="179"/>
      <c r="K47" s="179"/>
    </row>
    <row r="48" spans="1:11" ht="15">
      <c r="A48" s="179"/>
      <c r="B48" s="179"/>
      <c r="C48" s="179"/>
      <c r="D48" s="179"/>
      <c r="E48" s="179"/>
      <c r="F48" s="179"/>
      <c r="G48" s="179"/>
      <c r="H48" s="179"/>
      <c r="I48" s="179"/>
      <c r="J48" s="179"/>
      <c r="K48" s="179"/>
    </row>
    <row r="49" spans="1:11" ht="15">
      <c r="A49" s="179"/>
      <c r="B49" s="179"/>
      <c r="C49" s="179"/>
      <c r="D49" s="179"/>
      <c r="E49" s="179"/>
      <c r="F49" s="179"/>
      <c r="G49" s="179"/>
      <c r="H49" s="179"/>
      <c r="I49" s="179"/>
      <c r="J49" s="179"/>
      <c r="K49" s="179"/>
    </row>
    <row r="50" spans="1:11" ht="15">
      <c r="A50" s="179"/>
      <c r="B50" s="179"/>
      <c r="C50" s="179"/>
      <c r="D50" s="179"/>
      <c r="E50" s="179"/>
      <c r="F50" s="179"/>
      <c r="G50" s="179"/>
      <c r="H50" s="179"/>
      <c r="I50" s="179"/>
      <c r="J50" s="179"/>
      <c r="K50" s="179"/>
    </row>
    <row r="51" spans="1:11" ht="15">
      <c r="A51" s="179"/>
      <c r="B51" s="179"/>
      <c r="C51" s="179"/>
      <c r="D51" s="179"/>
      <c r="E51" s="179"/>
      <c r="F51" s="179"/>
      <c r="G51" s="179"/>
      <c r="H51" s="179"/>
      <c r="I51" s="179"/>
      <c r="J51" s="179"/>
      <c r="K51" s="179"/>
    </row>
    <row r="52" spans="1:11" ht="15">
      <c r="A52" s="179"/>
      <c r="B52" s="179"/>
      <c r="C52" s="179"/>
      <c r="D52" s="179"/>
      <c r="E52" s="179"/>
      <c r="F52" s="179"/>
      <c r="G52" s="179"/>
      <c r="H52" s="179"/>
      <c r="I52" s="179"/>
      <c r="J52" s="179"/>
      <c r="K52" s="179"/>
    </row>
    <row r="53" spans="1:11" ht="15">
      <c r="A53" s="179"/>
      <c r="B53" s="179"/>
      <c r="C53" s="179"/>
      <c r="D53" s="179"/>
      <c r="E53" s="179"/>
      <c r="F53" s="179"/>
      <c r="G53" s="179"/>
      <c r="H53" s="179"/>
      <c r="I53" s="179"/>
      <c r="J53" s="179"/>
      <c r="K53" s="179"/>
    </row>
  </sheetData>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5BD16-C72C-430A-BA54-913A165A179A}">
  <sheetPr>
    <tabColor rgb="FF00B0F0"/>
  </sheetPr>
  <dimension ref="B1:M85"/>
  <sheetViews>
    <sheetView showGridLines="0" zoomScale="89" zoomScaleNormal="89" workbookViewId="0">
      <pane xSplit="3" ySplit="5" topLeftCell="D45" activePane="bottomRight" state="frozen"/>
      <selection pane="topRight" activeCell="D1" sqref="D1"/>
      <selection pane="bottomLeft" activeCell="A6" sqref="A6"/>
      <selection pane="bottomRight" activeCell="J57" sqref="J57:J58"/>
    </sheetView>
  </sheetViews>
  <sheetFormatPr defaultColWidth="8.7109375" defaultRowHeight="12.75"/>
  <cols>
    <col min="1" max="1" width="3" style="208" customWidth="1"/>
    <col min="2" max="2" width="3.5703125" style="208" customWidth="1"/>
    <col min="3" max="3" width="90.28515625" style="208" customWidth="1"/>
    <col min="4" max="4" width="15.85546875" style="208" customWidth="1"/>
    <col min="5" max="5" width="2.7109375" style="208" customWidth="1"/>
    <col min="6" max="6" width="17.85546875" style="208" bestFit="1" customWidth="1"/>
    <col min="7" max="7" width="2.28515625" style="208" customWidth="1"/>
    <col min="8" max="8" width="8.7109375" style="208"/>
    <col min="9" max="9" width="2.5703125" style="208" customWidth="1"/>
    <col min="10" max="10" width="16.5703125" style="208" bestFit="1" customWidth="1"/>
    <col min="11" max="11" width="2.85546875" style="208" customWidth="1"/>
    <col min="12" max="16384" width="8.7109375" style="208"/>
  </cols>
  <sheetData>
    <row r="1" spans="2:10" ht="8.25" customHeight="1"/>
    <row r="2" spans="2:10" ht="20.25">
      <c r="B2" s="203" t="s">
        <v>930</v>
      </c>
    </row>
    <row r="3" spans="2:10" ht="15.75">
      <c r="B3" s="96"/>
      <c r="C3" s="96"/>
      <c r="D3" s="97" t="s">
        <v>757</v>
      </c>
      <c r="F3" s="97" t="s">
        <v>932</v>
      </c>
      <c r="H3" s="98"/>
      <c r="J3" s="97" t="s">
        <v>932</v>
      </c>
    </row>
    <row r="4" spans="2:10" ht="31.5">
      <c r="B4" s="211"/>
      <c r="C4" s="211"/>
      <c r="D4" s="197" t="s">
        <v>30</v>
      </c>
      <c r="F4" s="197" t="s">
        <v>30</v>
      </c>
      <c r="H4" s="198" t="s">
        <v>29</v>
      </c>
      <c r="J4" s="197" t="s">
        <v>28</v>
      </c>
    </row>
    <row r="5" spans="2:10" ht="15.75">
      <c r="B5" s="181" t="s">
        <v>653</v>
      </c>
      <c r="C5" s="211"/>
      <c r="D5" s="350" t="s">
        <v>296</v>
      </c>
      <c r="F5" s="350" t="s">
        <v>296</v>
      </c>
      <c r="H5" s="350" t="s">
        <v>296</v>
      </c>
      <c r="J5" s="350" t="s">
        <v>296</v>
      </c>
    </row>
    <row r="6" spans="2:10" ht="15.75" customHeight="1">
      <c r="B6" s="179"/>
      <c r="C6" s="179" t="s">
        <v>989</v>
      </c>
      <c r="D6" s="481">
        <v>100</v>
      </c>
      <c r="E6" s="482"/>
      <c r="F6" s="481">
        <v>105</v>
      </c>
      <c r="G6" s="482"/>
      <c r="H6" s="357">
        <f>F6*0.2</f>
        <v>21</v>
      </c>
      <c r="I6" s="482"/>
      <c r="J6" s="310">
        <f t="shared" ref="J6:J9" si="0">SUM(F6:I6)</f>
        <v>126</v>
      </c>
    </row>
    <row r="7" spans="2:10" ht="17.25" customHeight="1">
      <c r="B7" s="179"/>
      <c r="C7" s="179" t="s">
        <v>654</v>
      </c>
      <c r="D7" s="481">
        <v>184</v>
      </c>
      <c r="E7" s="482"/>
      <c r="F7" s="481">
        <v>193.2</v>
      </c>
      <c r="G7" s="482"/>
      <c r="H7" s="357">
        <f>F7*0.2</f>
        <v>38.64</v>
      </c>
      <c r="I7" s="482"/>
      <c r="J7" s="310">
        <f t="shared" si="0"/>
        <v>231.83999999999997</v>
      </c>
    </row>
    <row r="8" spans="2:10" ht="15">
      <c r="B8" s="179"/>
      <c r="C8" s="179" t="s">
        <v>927</v>
      </c>
      <c r="D8" s="481">
        <v>200</v>
      </c>
      <c r="E8" s="482"/>
      <c r="F8" s="481">
        <v>210</v>
      </c>
      <c r="G8" s="482"/>
      <c r="H8" s="357">
        <f t="shared" ref="H8:H9" si="1">F8*0.2</f>
        <v>42</v>
      </c>
      <c r="I8" s="482"/>
      <c r="J8" s="310">
        <f t="shared" si="0"/>
        <v>252</v>
      </c>
    </row>
    <row r="9" spans="2:10" ht="15">
      <c r="B9" s="179"/>
      <c r="C9" s="179" t="s">
        <v>655</v>
      </c>
      <c r="D9" s="481">
        <v>263</v>
      </c>
      <c r="E9" s="482"/>
      <c r="F9" s="481">
        <v>276.14999999999998</v>
      </c>
      <c r="G9" s="482"/>
      <c r="H9" s="357">
        <f t="shared" si="1"/>
        <v>55.23</v>
      </c>
      <c r="I9" s="482"/>
      <c r="J9" s="310">
        <f t="shared" si="0"/>
        <v>331.38</v>
      </c>
    </row>
    <row r="10" spans="2:10" ht="15.75">
      <c r="B10" s="181" t="s">
        <v>42</v>
      </c>
      <c r="C10" s="179"/>
      <c r="D10" s="483"/>
      <c r="E10" s="482"/>
      <c r="F10" s="483"/>
      <c r="G10" s="482"/>
      <c r="H10" s="273"/>
      <c r="I10" s="482"/>
      <c r="J10" s="483"/>
    </row>
    <row r="11" spans="2:10" ht="15">
      <c r="C11" s="179" t="s">
        <v>656</v>
      </c>
      <c r="D11" s="480" t="s">
        <v>631</v>
      </c>
      <c r="E11" s="482"/>
      <c r="F11" s="480" t="s">
        <v>990</v>
      </c>
      <c r="G11" s="482"/>
      <c r="H11" s="356" t="s">
        <v>100</v>
      </c>
      <c r="I11" s="482"/>
      <c r="J11" s="310" t="str">
        <f>F11</f>
        <v>871 - 2,047.50</v>
      </c>
    </row>
    <row r="12" spans="2:10" ht="15">
      <c r="C12" s="179" t="s">
        <v>657</v>
      </c>
      <c r="D12" s="480">
        <v>525</v>
      </c>
      <c r="E12" s="482"/>
      <c r="F12" s="480">
        <v>551.25</v>
      </c>
      <c r="G12" s="482"/>
      <c r="H12" s="356" t="s">
        <v>100</v>
      </c>
      <c r="I12" s="482"/>
      <c r="J12" s="310">
        <f>SUM(F12:I12)</f>
        <v>551.25</v>
      </c>
    </row>
    <row r="13" spans="2:10" ht="15">
      <c r="C13" s="179" t="s">
        <v>662</v>
      </c>
      <c r="D13" s="480" t="s">
        <v>631</v>
      </c>
      <c r="E13" s="482"/>
      <c r="F13" s="480" t="s">
        <v>990</v>
      </c>
      <c r="G13" s="482"/>
      <c r="H13" s="356" t="s">
        <v>100</v>
      </c>
      <c r="I13" s="482"/>
      <c r="J13" s="310" t="str">
        <f t="shared" ref="J13:J19" si="2">F13</f>
        <v>871 - 2,047.50</v>
      </c>
    </row>
    <row r="14" spans="2:10" ht="15">
      <c r="C14" s="179" t="s">
        <v>660</v>
      </c>
      <c r="D14" s="480" t="s">
        <v>658</v>
      </c>
      <c r="E14" s="482"/>
      <c r="F14" s="480" t="s">
        <v>991</v>
      </c>
      <c r="G14" s="482"/>
      <c r="H14" s="356" t="s">
        <v>100</v>
      </c>
      <c r="I14" s="482"/>
      <c r="J14" s="310" t="str">
        <f t="shared" si="2"/>
        <v>1,743 - 4,095</v>
      </c>
    </row>
    <row r="15" spans="2:10" ht="15">
      <c r="C15" s="179" t="s">
        <v>661</v>
      </c>
      <c r="D15" s="480" t="s">
        <v>659</v>
      </c>
      <c r="E15" s="482"/>
      <c r="F15" s="480" t="s">
        <v>992</v>
      </c>
      <c r="G15" s="482"/>
      <c r="H15" s="356" t="s">
        <v>100</v>
      </c>
      <c r="I15" s="482"/>
      <c r="J15" s="310" t="str">
        <f t="shared" si="2"/>
        <v>2,310 - 5,460</v>
      </c>
    </row>
    <row r="16" spans="2:10" ht="15">
      <c r="C16" s="179" t="s">
        <v>622</v>
      </c>
      <c r="D16" s="480">
        <v>525</v>
      </c>
      <c r="E16" s="482"/>
      <c r="F16" s="480">
        <v>551.25</v>
      </c>
      <c r="G16" s="482"/>
      <c r="H16" s="356" t="s">
        <v>100</v>
      </c>
      <c r="I16" s="482"/>
      <c r="J16" s="310">
        <f t="shared" si="2"/>
        <v>551.25</v>
      </c>
    </row>
    <row r="17" spans="2:10" ht="15">
      <c r="C17" s="179" t="s">
        <v>620</v>
      </c>
      <c r="D17" s="479" t="s">
        <v>629</v>
      </c>
      <c r="E17" s="482"/>
      <c r="F17" s="479" t="s">
        <v>993</v>
      </c>
      <c r="G17" s="482"/>
      <c r="H17" s="356" t="s">
        <v>100</v>
      </c>
      <c r="I17" s="482"/>
      <c r="J17" s="310" t="str">
        <f t="shared" si="2"/>
        <v>1,680 - 5,250</v>
      </c>
    </row>
    <row r="18" spans="2:10" ht="15">
      <c r="C18" s="179" t="s">
        <v>621</v>
      </c>
      <c r="D18" s="480" t="s">
        <v>630</v>
      </c>
      <c r="E18" s="482"/>
      <c r="F18" s="480" t="s">
        <v>994</v>
      </c>
      <c r="G18" s="482"/>
      <c r="H18" s="356" t="s">
        <v>100</v>
      </c>
      <c r="I18" s="482"/>
      <c r="J18" s="310" t="str">
        <f t="shared" si="2"/>
        <v>1,155 - 5,250</v>
      </c>
    </row>
    <row r="19" spans="2:10" ht="15">
      <c r="C19" s="179" t="s">
        <v>624</v>
      </c>
      <c r="D19" s="480" t="s">
        <v>633</v>
      </c>
      <c r="E19" s="482"/>
      <c r="F19" s="480" t="s">
        <v>995</v>
      </c>
      <c r="G19" s="482"/>
      <c r="H19" s="356" t="s">
        <v>100</v>
      </c>
      <c r="I19" s="482"/>
      <c r="J19" s="310" t="str">
        <f t="shared" si="2"/>
        <v>756 - 1,470</v>
      </c>
    </row>
    <row r="20" spans="2:10" ht="30">
      <c r="C20" s="131" t="s">
        <v>797</v>
      </c>
      <c r="D20" s="480" t="s">
        <v>996</v>
      </c>
      <c r="E20" s="482"/>
      <c r="F20" s="480" t="s">
        <v>997</v>
      </c>
      <c r="G20" s="482"/>
      <c r="H20" s="356" t="s">
        <v>100</v>
      </c>
      <c r="I20" s="482"/>
      <c r="J20" s="310" t="str">
        <f>F20</f>
        <v>1,575 - 5,250</v>
      </c>
    </row>
    <row r="21" spans="2:10" ht="15">
      <c r="C21" s="179" t="s">
        <v>626</v>
      </c>
      <c r="D21" s="480" t="s">
        <v>634</v>
      </c>
      <c r="E21" s="482"/>
      <c r="F21" s="480" t="s">
        <v>793</v>
      </c>
      <c r="G21" s="482"/>
      <c r="H21" s="356" t="s">
        <v>100</v>
      </c>
      <c r="I21" s="482"/>
      <c r="J21" s="310" t="str">
        <f t="shared" ref="J21:J22" si="3">F21</f>
        <v>840 - 1,155</v>
      </c>
    </row>
    <row r="22" spans="2:10" ht="15">
      <c r="C22" s="179" t="s">
        <v>623</v>
      </c>
      <c r="D22" s="480" t="s">
        <v>632</v>
      </c>
      <c r="E22" s="482"/>
      <c r="F22" s="480" t="s">
        <v>994</v>
      </c>
      <c r="G22" s="482"/>
      <c r="H22" s="356" t="s">
        <v>100</v>
      </c>
      <c r="I22" s="482"/>
      <c r="J22" s="310" t="str">
        <f t="shared" si="3"/>
        <v>1,155 - 5,250</v>
      </c>
    </row>
    <row r="23" spans="2:10" ht="15">
      <c r="C23" s="179" t="s">
        <v>683</v>
      </c>
      <c r="D23" s="480"/>
      <c r="E23" s="482"/>
      <c r="F23" s="480"/>
      <c r="G23" s="482"/>
      <c r="H23" s="273"/>
      <c r="I23" s="482"/>
      <c r="J23" s="483"/>
    </row>
    <row r="24" spans="2:10" ht="10.5" customHeight="1">
      <c r="C24" s="179"/>
      <c r="D24" s="480"/>
      <c r="E24" s="482"/>
      <c r="F24" s="480"/>
      <c r="G24" s="482"/>
      <c r="H24" s="273"/>
      <c r="I24" s="482"/>
      <c r="J24" s="483"/>
    </row>
    <row r="25" spans="2:10" ht="15.75">
      <c r="B25" s="181" t="s">
        <v>664</v>
      </c>
      <c r="C25" s="179"/>
      <c r="D25" s="483"/>
      <c r="E25" s="482"/>
      <c r="F25" s="483"/>
      <c r="G25" s="482"/>
      <c r="H25" s="273"/>
      <c r="I25" s="482"/>
      <c r="J25" s="483"/>
    </row>
    <row r="26" spans="2:10" ht="15">
      <c r="B26" s="179"/>
      <c r="C26" s="358" t="s">
        <v>663</v>
      </c>
      <c r="D26" s="483"/>
      <c r="E26" s="482"/>
      <c r="F26" s="483"/>
      <c r="G26" s="482"/>
      <c r="H26" s="273"/>
      <c r="I26" s="482"/>
      <c r="J26" s="483"/>
    </row>
    <row r="27" spans="2:10" ht="15">
      <c r="B27" s="179"/>
      <c r="C27" s="188" t="s">
        <v>665</v>
      </c>
      <c r="D27" s="481">
        <v>105</v>
      </c>
      <c r="E27" s="482"/>
      <c r="F27" s="481">
        <v>110.25</v>
      </c>
      <c r="G27" s="482"/>
      <c r="H27" s="356" t="s">
        <v>100</v>
      </c>
      <c r="I27" s="482"/>
      <c r="J27" s="310">
        <f t="shared" ref="J27:J28" si="4">SUM(F27:I27)</f>
        <v>110.25</v>
      </c>
    </row>
    <row r="28" spans="2:10" ht="15">
      <c r="B28" s="179"/>
      <c r="C28" s="188" t="s">
        <v>666</v>
      </c>
      <c r="D28" s="481">
        <v>210</v>
      </c>
      <c r="E28" s="482"/>
      <c r="F28" s="481">
        <v>220.5</v>
      </c>
      <c r="G28" s="482"/>
      <c r="H28" s="356" t="s">
        <v>100</v>
      </c>
      <c r="I28" s="482"/>
      <c r="J28" s="310">
        <f t="shared" si="4"/>
        <v>220.5</v>
      </c>
    </row>
    <row r="29" spans="2:10" ht="9.75" customHeight="1">
      <c r="B29" s="179"/>
      <c r="C29" s="179"/>
      <c r="D29" s="481"/>
      <c r="E29" s="482"/>
      <c r="F29" s="481"/>
      <c r="G29" s="482"/>
      <c r="H29" s="357"/>
      <c r="I29" s="482"/>
      <c r="J29" s="481"/>
    </row>
    <row r="30" spans="2:10" ht="15.75">
      <c r="B30" s="179"/>
      <c r="C30" s="181" t="s">
        <v>668</v>
      </c>
      <c r="D30" s="481"/>
      <c r="E30" s="482"/>
      <c r="F30" s="481"/>
      <c r="G30" s="482"/>
      <c r="H30" s="357"/>
      <c r="I30" s="482"/>
      <c r="J30" s="481"/>
    </row>
    <row r="31" spans="2:10" ht="15">
      <c r="B31" s="179"/>
      <c r="C31" s="188" t="s">
        <v>665</v>
      </c>
      <c r="D31" s="481">
        <v>263</v>
      </c>
      <c r="E31" s="482"/>
      <c r="F31" s="481">
        <v>276.14999999999998</v>
      </c>
      <c r="G31" s="482"/>
      <c r="H31" s="356" t="s">
        <v>100</v>
      </c>
      <c r="I31" s="482"/>
      <c r="J31" s="310">
        <f t="shared" ref="J31:J33" si="5">SUM(F31:I31)</f>
        <v>276.14999999999998</v>
      </c>
    </row>
    <row r="32" spans="2:10" ht="15">
      <c r="B32" s="179"/>
      <c r="C32" s="188" t="s">
        <v>666</v>
      </c>
      <c r="D32" s="481">
        <v>525</v>
      </c>
      <c r="E32" s="482"/>
      <c r="F32" s="481">
        <v>551.25</v>
      </c>
      <c r="G32" s="482"/>
      <c r="H32" s="356" t="s">
        <v>100</v>
      </c>
      <c r="I32" s="482"/>
      <c r="J32" s="310">
        <f t="shared" si="5"/>
        <v>551.25</v>
      </c>
    </row>
    <row r="33" spans="2:11" ht="15">
      <c r="B33" s="179"/>
      <c r="C33" s="188" t="s">
        <v>667</v>
      </c>
      <c r="D33" s="481">
        <v>788</v>
      </c>
      <c r="E33" s="482"/>
      <c r="F33" s="481">
        <v>827.4</v>
      </c>
      <c r="G33" s="482"/>
      <c r="H33" s="356" t="s">
        <v>100</v>
      </c>
      <c r="I33" s="482"/>
      <c r="J33" s="310">
        <f t="shared" si="5"/>
        <v>827.4</v>
      </c>
    </row>
    <row r="34" spans="2:11" ht="9.75" customHeight="1">
      <c r="B34" s="179"/>
      <c r="C34" s="179"/>
      <c r="D34" s="481"/>
      <c r="E34" s="482"/>
      <c r="F34" s="481"/>
      <c r="G34" s="482"/>
      <c r="H34" s="357"/>
      <c r="I34" s="482"/>
      <c r="J34" s="481"/>
    </row>
    <row r="35" spans="2:11" ht="15">
      <c r="B35" s="179"/>
      <c r="C35" s="358" t="s">
        <v>670</v>
      </c>
      <c r="D35" s="481"/>
      <c r="E35" s="482"/>
      <c r="F35" s="481"/>
      <c r="G35" s="482"/>
      <c r="H35" s="357"/>
      <c r="I35" s="482"/>
      <c r="J35" s="481"/>
    </row>
    <row r="36" spans="2:11" ht="15">
      <c r="B36" s="179"/>
      <c r="C36" s="188" t="s">
        <v>665</v>
      </c>
      <c r="D36" s="481">
        <v>525</v>
      </c>
      <c r="E36" s="482"/>
      <c r="F36" s="481">
        <v>551.25</v>
      </c>
      <c r="G36" s="482"/>
      <c r="H36" s="356" t="s">
        <v>100</v>
      </c>
      <c r="I36" s="482"/>
      <c r="J36" s="310">
        <f t="shared" ref="J36:J39" si="6">SUM(F36:I36)</f>
        <v>551.25</v>
      </c>
    </row>
    <row r="37" spans="2:11" ht="15">
      <c r="B37" s="179"/>
      <c r="C37" s="188" t="s">
        <v>666</v>
      </c>
      <c r="D37" s="481">
        <v>1050</v>
      </c>
      <c r="E37" s="482"/>
      <c r="F37" s="481">
        <v>1102.5</v>
      </c>
      <c r="G37" s="482"/>
      <c r="H37" s="356" t="s">
        <v>100</v>
      </c>
      <c r="I37" s="482"/>
      <c r="J37" s="310">
        <f t="shared" si="6"/>
        <v>1102.5</v>
      </c>
    </row>
    <row r="38" spans="2:11" ht="15">
      <c r="B38" s="179"/>
      <c r="C38" s="188" t="s">
        <v>667</v>
      </c>
      <c r="D38" s="481">
        <v>2100</v>
      </c>
      <c r="E38" s="484"/>
      <c r="F38" s="481">
        <v>2205</v>
      </c>
      <c r="G38" s="484"/>
      <c r="H38" s="356" t="s">
        <v>100</v>
      </c>
      <c r="I38" s="484"/>
      <c r="J38" s="310">
        <f t="shared" si="6"/>
        <v>2205</v>
      </c>
      <c r="K38" s="179"/>
    </row>
    <row r="39" spans="2:11" ht="15">
      <c r="B39" s="179"/>
      <c r="C39" s="188" t="s">
        <v>669</v>
      </c>
      <c r="D39" s="481">
        <v>3150</v>
      </c>
      <c r="E39" s="484"/>
      <c r="F39" s="481">
        <v>3307.5</v>
      </c>
      <c r="G39" s="484"/>
      <c r="H39" s="356" t="s">
        <v>100</v>
      </c>
      <c r="I39" s="484"/>
      <c r="J39" s="310">
        <f t="shared" si="6"/>
        <v>3307.5</v>
      </c>
      <c r="K39" s="179"/>
    </row>
    <row r="40" spans="2:11" ht="10.5" customHeight="1">
      <c r="B40" s="179"/>
      <c r="C40" s="179"/>
      <c r="D40" s="481"/>
      <c r="E40" s="484"/>
      <c r="F40" s="481"/>
      <c r="G40" s="484"/>
      <c r="H40" s="357"/>
      <c r="I40" s="484"/>
      <c r="J40" s="481"/>
      <c r="K40" s="179"/>
    </row>
    <row r="41" spans="2:11" ht="15.75">
      <c r="B41" s="181" t="s">
        <v>671</v>
      </c>
      <c r="C41" s="181"/>
      <c r="D41" s="481"/>
      <c r="E41" s="484"/>
      <c r="F41" s="481"/>
      <c r="G41" s="484"/>
      <c r="H41" s="357"/>
      <c r="I41" s="484"/>
      <c r="J41" s="481"/>
      <c r="K41" s="179"/>
    </row>
    <row r="42" spans="2:11" ht="15">
      <c r="B42" s="179"/>
      <c r="C42" s="359" t="s">
        <v>672</v>
      </c>
      <c r="D42" s="481"/>
      <c r="E42" s="484"/>
      <c r="F42" s="481"/>
      <c r="G42" s="484"/>
      <c r="H42" s="357"/>
      <c r="I42" s="484"/>
      <c r="J42" s="481"/>
      <c r="K42" s="179"/>
    </row>
    <row r="43" spans="2:11" ht="15">
      <c r="B43" s="179"/>
      <c r="C43" s="188" t="s">
        <v>673</v>
      </c>
      <c r="D43" s="481">
        <v>200</v>
      </c>
      <c r="E43" s="484"/>
      <c r="F43" s="481">
        <v>210</v>
      </c>
      <c r="G43" s="484"/>
      <c r="H43" s="356" t="s">
        <v>100</v>
      </c>
      <c r="I43" s="484"/>
      <c r="J43" s="310">
        <f t="shared" ref="J43:J46" si="7">SUM(F43:I43)</f>
        <v>210</v>
      </c>
      <c r="K43" s="179"/>
    </row>
    <row r="44" spans="2:11" ht="15">
      <c r="B44" s="179"/>
      <c r="C44" s="188" t="s">
        <v>674</v>
      </c>
      <c r="D44" s="481">
        <v>500</v>
      </c>
      <c r="E44" s="484"/>
      <c r="F44" s="481">
        <v>525</v>
      </c>
      <c r="G44" s="484"/>
      <c r="H44" s="356" t="s">
        <v>100</v>
      </c>
      <c r="I44" s="484"/>
      <c r="J44" s="310">
        <f t="shared" si="7"/>
        <v>525</v>
      </c>
      <c r="K44" s="179"/>
    </row>
    <row r="45" spans="2:11" ht="15">
      <c r="B45" s="179"/>
      <c r="C45" s="188" t="s">
        <v>675</v>
      </c>
      <c r="D45" s="481">
        <v>1000</v>
      </c>
      <c r="E45" s="484"/>
      <c r="F45" s="481">
        <v>1050</v>
      </c>
      <c r="G45" s="484"/>
      <c r="H45" s="356" t="s">
        <v>100</v>
      </c>
      <c r="I45" s="484"/>
      <c r="J45" s="310">
        <f t="shared" si="7"/>
        <v>1050</v>
      </c>
      <c r="K45" s="179"/>
    </row>
    <row r="46" spans="2:11" ht="15">
      <c r="B46" s="179"/>
      <c r="C46" s="188" t="s">
        <v>676</v>
      </c>
      <c r="D46" s="481">
        <v>1500</v>
      </c>
      <c r="E46" s="484"/>
      <c r="F46" s="481">
        <v>1575</v>
      </c>
      <c r="G46" s="484"/>
      <c r="H46" s="356" t="s">
        <v>100</v>
      </c>
      <c r="I46" s="484"/>
      <c r="J46" s="310">
        <f t="shared" si="7"/>
        <v>1575</v>
      </c>
      <c r="K46" s="179"/>
    </row>
    <row r="47" spans="2:11" ht="10.5" customHeight="1">
      <c r="B47" s="179"/>
      <c r="C47" s="179"/>
      <c r="D47" s="481"/>
      <c r="E47" s="484"/>
      <c r="F47" s="481"/>
      <c r="G47" s="484"/>
      <c r="H47" s="357"/>
      <c r="I47" s="484"/>
      <c r="J47" s="481"/>
      <c r="K47" s="179"/>
    </row>
    <row r="48" spans="2:11" ht="15">
      <c r="B48" s="179"/>
      <c r="C48" s="358" t="s">
        <v>677</v>
      </c>
      <c r="D48" s="481"/>
      <c r="E48" s="484"/>
      <c r="F48" s="481"/>
      <c r="G48" s="484"/>
      <c r="H48" s="357"/>
      <c r="I48" s="484"/>
      <c r="J48" s="481"/>
      <c r="K48" s="179"/>
    </row>
    <row r="49" spans="2:13" ht="15">
      <c r="B49" s="179"/>
      <c r="C49" s="188" t="s">
        <v>673</v>
      </c>
      <c r="D49" s="481">
        <v>525</v>
      </c>
      <c r="E49" s="484"/>
      <c r="F49" s="481">
        <v>551.25</v>
      </c>
      <c r="G49" s="484"/>
      <c r="H49" s="356" t="s">
        <v>100</v>
      </c>
      <c r="I49" s="484"/>
      <c r="J49" s="310">
        <f t="shared" ref="J49:J52" si="8">SUM(F49:I49)</f>
        <v>551.25</v>
      </c>
      <c r="K49" s="179"/>
    </row>
    <row r="50" spans="2:13" ht="15">
      <c r="B50" s="179"/>
      <c r="C50" s="188" t="s">
        <v>674</v>
      </c>
      <c r="D50" s="481">
        <v>788</v>
      </c>
      <c r="E50" s="484"/>
      <c r="F50" s="481">
        <v>827.40000000000009</v>
      </c>
      <c r="G50" s="484"/>
      <c r="H50" s="356" t="s">
        <v>100</v>
      </c>
      <c r="I50" s="484"/>
      <c r="J50" s="310">
        <f t="shared" si="8"/>
        <v>827.40000000000009</v>
      </c>
      <c r="K50" s="179"/>
    </row>
    <row r="51" spans="2:13" ht="15">
      <c r="B51" s="179"/>
      <c r="C51" s="188" t="s">
        <v>675</v>
      </c>
      <c r="D51" s="481">
        <v>1575</v>
      </c>
      <c r="E51" s="484"/>
      <c r="F51" s="481">
        <v>1653.75</v>
      </c>
      <c r="G51" s="484"/>
      <c r="H51" s="356" t="s">
        <v>100</v>
      </c>
      <c r="I51" s="484"/>
      <c r="J51" s="310">
        <f t="shared" si="8"/>
        <v>1653.75</v>
      </c>
      <c r="K51" s="179"/>
    </row>
    <row r="52" spans="2:13" ht="15">
      <c r="B52" s="179"/>
      <c r="C52" s="188" t="s">
        <v>676</v>
      </c>
      <c r="D52" s="481">
        <v>2000</v>
      </c>
      <c r="E52" s="484"/>
      <c r="F52" s="481">
        <v>2100</v>
      </c>
      <c r="G52" s="484"/>
      <c r="H52" s="356" t="s">
        <v>100</v>
      </c>
      <c r="I52" s="484"/>
      <c r="J52" s="310">
        <f t="shared" si="8"/>
        <v>2100</v>
      </c>
      <c r="K52" s="179"/>
    </row>
    <row r="53" spans="2:13" ht="7.5" customHeight="1">
      <c r="B53" s="179"/>
      <c r="C53" s="179"/>
      <c r="D53" s="481"/>
      <c r="E53" s="484"/>
      <c r="F53" s="481"/>
      <c r="G53" s="484"/>
      <c r="H53" s="357"/>
      <c r="I53" s="484"/>
      <c r="J53" s="481"/>
      <c r="K53" s="179"/>
    </row>
    <row r="54" spans="2:13" ht="15">
      <c r="C54" s="358" t="s">
        <v>678</v>
      </c>
      <c r="D54" s="481"/>
      <c r="E54" s="484"/>
      <c r="F54" s="481"/>
      <c r="G54" s="484"/>
      <c r="H54" s="357"/>
      <c r="I54" s="484"/>
      <c r="J54" s="481"/>
      <c r="K54" s="179"/>
    </row>
    <row r="55" spans="2:13" ht="15">
      <c r="B55" s="179"/>
      <c r="C55" s="189" t="s">
        <v>681</v>
      </c>
      <c r="D55" s="481">
        <v>120</v>
      </c>
      <c r="E55" s="484"/>
      <c r="F55" s="481">
        <v>126</v>
      </c>
      <c r="G55" s="484"/>
      <c r="H55" s="356" t="s">
        <v>100</v>
      </c>
      <c r="I55" s="484"/>
      <c r="J55" s="310">
        <f t="shared" ref="J55:J58" si="9">SUM(F55:I55)</f>
        <v>126</v>
      </c>
      <c r="K55" s="179"/>
    </row>
    <row r="56" spans="2:13" ht="15">
      <c r="B56" s="179"/>
      <c r="C56" s="179" t="s">
        <v>682</v>
      </c>
      <c r="D56" s="481">
        <v>683</v>
      </c>
      <c r="E56" s="484"/>
      <c r="F56" s="481">
        <v>717.15</v>
      </c>
      <c r="G56" s="484"/>
      <c r="H56" s="356" t="s">
        <v>100</v>
      </c>
      <c r="I56" s="484"/>
      <c r="J56" s="310">
        <f t="shared" si="9"/>
        <v>717.15</v>
      </c>
      <c r="K56" s="179"/>
    </row>
    <row r="57" spans="2:13" ht="15">
      <c r="B57" s="179"/>
      <c r="C57" s="179" t="s">
        <v>679</v>
      </c>
      <c r="D57" s="481">
        <v>263</v>
      </c>
      <c r="E57" s="484"/>
      <c r="F57" s="481">
        <v>276.15000000000003</v>
      </c>
      <c r="G57" s="484"/>
      <c r="H57" s="356" t="s">
        <v>100</v>
      </c>
      <c r="I57" s="484"/>
      <c r="J57" s="310">
        <f t="shared" si="9"/>
        <v>276.15000000000003</v>
      </c>
      <c r="K57" s="179"/>
    </row>
    <row r="58" spans="2:13" ht="15">
      <c r="B58" s="179"/>
      <c r="C58" s="179" t="s">
        <v>680</v>
      </c>
      <c r="D58" s="481">
        <v>650</v>
      </c>
      <c r="E58" s="484"/>
      <c r="F58" s="481">
        <v>682.5</v>
      </c>
      <c r="G58" s="484"/>
      <c r="H58" s="356" t="s">
        <v>100</v>
      </c>
      <c r="I58" s="484"/>
      <c r="J58" s="310">
        <f t="shared" si="9"/>
        <v>682.5</v>
      </c>
      <c r="K58" s="179"/>
    </row>
    <row r="59" spans="2:13" ht="15">
      <c r="B59" s="179"/>
      <c r="C59" s="179"/>
      <c r="D59" s="179"/>
      <c r="E59" s="179"/>
      <c r="F59" s="179"/>
      <c r="G59" s="179"/>
      <c r="H59" s="179"/>
      <c r="I59" s="179"/>
      <c r="J59" s="179"/>
      <c r="K59" s="179"/>
      <c r="L59" s="179"/>
    </row>
    <row r="60" spans="2:13" ht="15">
      <c r="B60" s="179"/>
      <c r="C60" s="179"/>
      <c r="D60" s="179"/>
      <c r="E60" s="179"/>
      <c r="F60" s="179"/>
      <c r="G60" s="179"/>
      <c r="H60" s="179"/>
      <c r="I60" s="179"/>
      <c r="J60" s="179"/>
      <c r="K60" s="179"/>
      <c r="L60" s="179"/>
      <c r="M60" s="179"/>
    </row>
    <row r="61" spans="2:13" ht="15">
      <c r="B61" s="179"/>
      <c r="C61" s="179"/>
      <c r="D61" s="187"/>
      <c r="E61" s="187"/>
      <c r="F61" s="187"/>
      <c r="G61" s="187"/>
      <c r="H61" s="187"/>
      <c r="I61" s="187"/>
      <c r="J61" s="187"/>
      <c r="K61" s="179"/>
    </row>
    <row r="62" spans="2:13" ht="15">
      <c r="B62" s="179"/>
      <c r="C62" s="179"/>
      <c r="D62" s="187"/>
      <c r="E62" s="187"/>
      <c r="F62" s="187"/>
      <c r="G62" s="187"/>
      <c r="H62" s="187"/>
      <c r="I62" s="187"/>
      <c r="J62" s="187"/>
      <c r="K62" s="179"/>
    </row>
    <row r="63" spans="2:13" ht="15">
      <c r="B63" s="179"/>
      <c r="C63" s="179"/>
      <c r="D63" s="187"/>
      <c r="E63" s="187"/>
      <c r="F63" s="187"/>
      <c r="G63" s="187"/>
      <c r="H63" s="187"/>
      <c r="I63" s="187"/>
      <c r="J63" s="187"/>
      <c r="K63" s="179"/>
    </row>
    <row r="64" spans="2:13" ht="15">
      <c r="B64" s="179"/>
      <c r="C64" s="179"/>
      <c r="D64" s="187"/>
      <c r="E64" s="187"/>
      <c r="F64" s="187"/>
      <c r="G64" s="187"/>
      <c r="H64" s="187"/>
      <c r="I64" s="187"/>
      <c r="J64" s="187"/>
      <c r="K64" s="179"/>
    </row>
    <row r="65" spans="2:11" ht="15">
      <c r="B65" s="179"/>
      <c r="C65" s="179"/>
      <c r="D65" s="187"/>
      <c r="E65" s="187"/>
      <c r="F65" s="187"/>
      <c r="G65" s="187"/>
      <c r="H65" s="187"/>
      <c r="I65" s="187"/>
      <c r="J65" s="187"/>
      <c r="K65" s="179"/>
    </row>
    <row r="66" spans="2:11" ht="15">
      <c r="B66" s="179"/>
      <c r="C66" s="179"/>
      <c r="D66" s="187"/>
      <c r="E66" s="187"/>
      <c r="F66" s="187"/>
      <c r="G66" s="187"/>
      <c r="H66" s="187"/>
      <c r="I66" s="187"/>
      <c r="J66" s="187"/>
      <c r="K66" s="179"/>
    </row>
    <row r="67" spans="2:11" ht="15">
      <c r="B67" s="179"/>
      <c r="C67" s="179"/>
      <c r="D67" s="187"/>
      <c r="E67" s="187"/>
      <c r="F67" s="187"/>
      <c r="G67" s="187"/>
      <c r="H67" s="187"/>
      <c r="I67" s="187"/>
      <c r="J67" s="187"/>
      <c r="K67" s="179"/>
    </row>
    <row r="68" spans="2:11" ht="15">
      <c r="B68" s="179"/>
      <c r="C68" s="179"/>
      <c r="D68" s="187"/>
      <c r="E68" s="187"/>
      <c r="F68" s="187"/>
      <c r="G68" s="187"/>
      <c r="H68" s="187"/>
      <c r="I68" s="187"/>
      <c r="J68" s="187"/>
      <c r="K68" s="179"/>
    </row>
    <row r="69" spans="2:11">
      <c r="D69" s="185"/>
      <c r="E69" s="185"/>
      <c r="F69" s="185"/>
      <c r="G69" s="185"/>
      <c r="H69" s="185"/>
      <c r="I69" s="185"/>
      <c r="J69" s="185"/>
    </row>
    <row r="70" spans="2:11">
      <c r="D70" s="185"/>
      <c r="E70" s="185"/>
      <c r="F70" s="185"/>
      <c r="G70" s="185"/>
      <c r="H70" s="185"/>
      <c r="I70" s="185"/>
      <c r="J70" s="185"/>
    </row>
    <row r="71" spans="2:11">
      <c r="D71" s="185"/>
      <c r="E71" s="185"/>
      <c r="F71" s="185"/>
      <c r="G71" s="185"/>
      <c r="H71" s="185"/>
      <c r="I71" s="185"/>
      <c r="J71" s="185"/>
    </row>
    <row r="72" spans="2:11">
      <c r="D72" s="185"/>
      <c r="E72" s="185"/>
      <c r="F72" s="185"/>
      <c r="G72" s="185"/>
      <c r="H72" s="185"/>
      <c r="I72" s="185"/>
      <c r="J72" s="185"/>
    </row>
    <row r="73" spans="2:11">
      <c r="D73" s="185"/>
      <c r="E73" s="185"/>
      <c r="F73" s="185"/>
      <c r="G73" s="185"/>
      <c r="H73" s="185"/>
      <c r="I73" s="185"/>
      <c r="J73" s="185"/>
    </row>
    <row r="74" spans="2:11">
      <c r="D74" s="185"/>
      <c r="E74" s="185"/>
      <c r="F74" s="185"/>
      <c r="G74" s="185"/>
      <c r="H74" s="185"/>
      <c r="I74" s="185"/>
      <c r="J74" s="185"/>
    </row>
    <row r="75" spans="2:11">
      <c r="D75" s="185"/>
      <c r="E75" s="185"/>
      <c r="F75" s="185"/>
      <c r="G75" s="185"/>
      <c r="H75" s="185"/>
      <c r="I75" s="185"/>
      <c r="J75" s="185"/>
    </row>
    <row r="76" spans="2:11">
      <c r="D76" s="185"/>
      <c r="E76" s="185"/>
      <c r="F76" s="185"/>
      <c r="G76" s="185"/>
      <c r="H76" s="185"/>
      <c r="I76" s="185"/>
      <c r="J76" s="185"/>
    </row>
    <row r="77" spans="2:11">
      <c r="D77" s="185"/>
      <c r="E77" s="185"/>
      <c r="F77" s="185"/>
      <c r="G77" s="185"/>
      <c r="H77" s="185"/>
      <c r="I77" s="185"/>
      <c r="J77" s="185"/>
    </row>
    <row r="78" spans="2:11">
      <c r="D78" s="185"/>
      <c r="E78" s="185"/>
      <c r="F78" s="185"/>
      <c r="G78" s="185"/>
      <c r="H78" s="185"/>
      <c r="I78" s="185"/>
      <c r="J78" s="185"/>
    </row>
    <row r="79" spans="2:11">
      <c r="D79" s="185"/>
      <c r="E79" s="185"/>
      <c r="F79" s="185"/>
      <c r="G79" s="185"/>
      <c r="H79" s="185"/>
      <c r="I79" s="185"/>
      <c r="J79" s="185"/>
    </row>
    <row r="80" spans="2:11">
      <c r="D80" s="185"/>
      <c r="E80" s="185"/>
      <c r="F80" s="185"/>
      <c r="G80" s="185"/>
      <c r="H80" s="185"/>
      <c r="I80" s="185"/>
      <c r="J80" s="185"/>
    </row>
    <row r="81" spans="4:10">
      <c r="D81" s="185"/>
      <c r="E81" s="185"/>
      <c r="F81" s="185"/>
      <c r="G81" s="185"/>
      <c r="H81" s="185"/>
      <c r="I81" s="185"/>
      <c r="J81" s="185"/>
    </row>
    <row r="82" spans="4:10">
      <c r="D82" s="185"/>
      <c r="E82" s="185"/>
      <c r="F82" s="185"/>
      <c r="G82" s="185"/>
      <c r="H82" s="185"/>
      <c r="I82" s="185"/>
      <c r="J82" s="185"/>
    </row>
    <row r="83" spans="4:10">
      <c r="D83" s="185"/>
      <c r="E83" s="185"/>
      <c r="F83" s="185"/>
      <c r="G83" s="185"/>
      <c r="H83" s="185"/>
      <c r="I83" s="185"/>
      <c r="J83" s="185"/>
    </row>
    <row r="84" spans="4:10">
      <c r="D84" s="185"/>
      <c r="E84" s="185"/>
      <c r="F84" s="185"/>
      <c r="G84" s="185"/>
      <c r="H84" s="185"/>
      <c r="I84" s="185"/>
      <c r="J84" s="185"/>
    </row>
    <row r="85" spans="4:10">
      <c r="D85" s="185"/>
      <c r="E85" s="185"/>
      <c r="F85" s="185"/>
      <c r="G85" s="185"/>
      <c r="H85" s="185"/>
      <c r="I85" s="185"/>
      <c r="J85" s="185"/>
    </row>
  </sheetData>
  <phoneticPr fontId="2" type="noConversion"/>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19</vt:i4>
      </vt:variant>
    </vt:vector>
  </HeadingPairs>
  <TitlesOfParts>
    <vt:vector size="45" baseType="lpstr">
      <vt:lpstr>Front page</vt:lpstr>
      <vt:lpstr>Planning Admin</vt:lpstr>
      <vt:lpstr>Planning app 1</vt:lpstr>
      <vt:lpstr>Planning app 2 </vt:lpstr>
      <vt:lpstr>Planning Pre-app</vt:lpstr>
      <vt:lpstr>Blng Regs</vt:lpstr>
      <vt:lpstr>Land Charges</vt:lpstr>
      <vt:lpstr>Legal</vt:lpstr>
      <vt:lpstr>Property</vt:lpstr>
      <vt:lpstr>Community Ctr</vt:lpstr>
      <vt:lpstr>Resources</vt:lpstr>
      <vt:lpstr>Arts Ctr</vt:lpstr>
      <vt:lpstr>St naming</vt:lpstr>
      <vt:lpstr>Sundry licenses</vt:lpstr>
      <vt:lpstr>Premises licences</vt:lpstr>
      <vt:lpstr>Gaming licences</vt:lpstr>
      <vt:lpstr>Taxi licences</vt:lpstr>
      <vt:lpstr>Health and Animals</vt:lpstr>
      <vt:lpstr>Mobile park homes</vt:lpstr>
      <vt:lpstr>Private water</vt:lpstr>
      <vt:lpstr>Waste</vt:lpstr>
      <vt:lpstr>Cemeteries</vt:lpstr>
      <vt:lpstr>Housing Needs</vt:lpstr>
      <vt:lpstr>Large event licences</vt:lpstr>
      <vt:lpstr>Env info</vt:lpstr>
      <vt:lpstr>Car Park Fees</vt:lpstr>
      <vt:lpstr>'Blng Regs'!Print_Area</vt:lpstr>
      <vt:lpstr>'Env info'!Print_Area</vt:lpstr>
      <vt:lpstr>'Front page'!Print_Area</vt:lpstr>
      <vt:lpstr>'Gaming licences'!Print_Area</vt:lpstr>
      <vt:lpstr>'Health and Animals'!Print_Area</vt:lpstr>
      <vt:lpstr>'Housing Needs'!Print_Area</vt:lpstr>
      <vt:lpstr>'Land Charges'!Print_Area</vt:lpstr>
      <vt:lpstr>'Large event licences'!Print_Area</vt:lpstr>
      <vt:lpstr>'Mobile park homes'!Print_Area</vt:lpstr>
      <vt:lpstr>'Planning Admin'!Print_Area</vt:lpstr>
      <vt:lpstr>'Planning app 2 '!Print_Area</vt:lpstr>
      <vt:lpstr>'Planning Pre-app'!Print_Area</vt:lpstr>
      <vt:lpstr>'Premises licences'!Print_Area</vt:lpstr>
      <vt:lpstr>'Private water'!Print_Area</vt:lpstr>
      <vt:lpstr>'St naming'!Print_Area</vt:lpstr>
      <vt:lpstr>'Sundry licenses'!Print_Area</vt:lpstr>
      <vt:lpstr>'Taxi licences'!Print_Area</vt:lpstr>
      <vt:lpstr>Waste!Print_Area</vt:lpstr>
      <vt:lpstr>'Planning Admin'!Print_Titles</vt:lpstr>
    </vt:vector>
  </TitlesOfParts>
  <Company>West Oxfordshire District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Creed, Emma</cp:lastModifiedBy>
  <cp:lastPrinted>2019-10-22T09:59:56Z</cp:lastPrinted>
  <dcterms:created xsi:type="dcterms:W3CDTF">2002-10-09T15:56:08Z</dcterms:created>
  <dcterms:modified xsi:type="dcterms:W3CDTF">2023-06-05T12:37:16Z</dcterms:modified>
</cp:coreProperties>
</file>